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900" yWindow="860" windowWidth="15140" windowHeight="14440" tabRatio="622"/>
  </bookViews>
  <sheets>
    <sheet name="Oversikt" sheetId="1" r:id="rId1"/>
    <sheet name="Vinner" sheetId="3" r:id="rId2"/>
    <sheet name="Taper" sheetId="4" r:id="rId3"/>
    <sheet name="Porteføljer" sheetId="5" r:id="rId4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/>
  <c r="E18"/>
  <c r="D18"/>
  <c r="C18"/>
  <c r="B18"/>
  <c r="F31"/>
  <c r="E31"/>
  <c r="D31"/>
  <c r="C31"/>
  <c r="B31"/>
  <c r="E17"/>
  <c r="D17"/>
  <c r="C17"/>
  <c r="B17"/>
  <c r="F22"/>
  <c r="F23"/>
  <c r="F24"/>
  <c r="F25"/>
  <c r="F26"/>
  <c r="F27"/>
  <c r="F28"/>
  <c r="F29"/>
  <c r="F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30"/>
  <c r="D30"/>
  <c r="C30"/>
  <c r="B30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C90" i="4"/>
  <c r="G5"/>
  <c r="C5"/>
  <c r="C9"/>
  <c r="C8"/>
  <c r="D5"/>
  <c r="D9"/>
  <c r="D8"/>
  <c r="E5"/>
  <c r="E9"/>
  <c r="E8"/>
  <c r="F5"/>
  <c r="F9"/>
  <c r="F8"/>
  <c r="G8"/>
  <c r="G16"/>
  <c r="C16"/>
  <c r="C18"/>
  <c r="C17"/>
  <c r="D16"/>
  <c r="D18"/>
  <c r="D17"/>
  <c r="E16"/>
  <c r="E18"/>
  <c r="E17"/>
  <c r="F16"/>
  <c r="F18"/>
  <c r="F17"/>
  <c r="G17"/>
  <c r="G25"/>
  <c r="C25"/>
  <c r="C27"/>
  <c r="C26"/>
  <c r="D25"/>
  <c r="D27"/>
  <c r="D26"/>
  <c r="E25"/>
  <c r="E27"/>
  <c r="E26"/>
  <c r="F25"/>
  <c r="F27"/>
  <c r="F26"/>
  <c r="G26"/>
  <c r="G34"/>
  <c r="C34"/>
  <c r="C36"/>
  <c r="C35"/>
  <c r="D34"/>
  <c r="D36"/>
  <c r="D35"/>
  <c r="E34"/>
  <c r="E36"/>
  <c r="E35"/>
  <c r="F34"/>
  <c r="F36"/>
  <c r="F35"/>
  <c r="G35"/>
  <c r="G43"/>
  <c r="C43"/>
  <c r="C45"/>
  <c r="C44"/>
  <c r="D43"/>
  <c r="D45"/>
  <c r="D44"/>
  <c r="E43"/>
  <c r="E45"/>
  <c r="E44"/>
  <c r="F43"/>
  <c r="F45"/>
  <c r="F44"/>
  <c r="G44"/>
  <c r="G52"/>
  <c r="C52"/>
  <c r="C54"/>
  <c r="C53"/>
  <c r="D52"/>
  <c r="D54"/>
  <c r="D53"/>
  <c r="E52"/>
  <c r="E54"/>
  <c r="E53"/>
  <c r="F52"/>
  <c r="F54"/>
  <c r="F53"/>
  <c r="G53"/>
  <c r="G61"/>
  <c r="C61"/>
  <c r="C63"/>
  <c r="C62"/>
  <c r="D61"/>
  <c r="D63"/>
  <c r="D62"/>
  <c r="E61"/>
  <c r="E63"/>
  <c r="E62"/>
  <c r="F61"/>
  <c r="F63"/>
  <c r="F62"/>
  <c r="G62"/>
  <c r="G70"/>
  <c r="C70"/>
  <c r="C72"/>
  <c r="C71"/>
  <c r="D70"/>
  <c r="D72"/>
  <c r="D71"/>
  <c r="E70"/>
  <c r="E72"/>
  <c r="E71"/>
  <c r="F70"/>
  <c r="F72"/>
  <c r="F71"/>
  <c r="G71"/>
  <c r="G79"/>
  <c r="C79"/>
  <c r="C81"/>
  <c r="C80"/>
  <c r="D79"/>
  <c r="D81"/>
  <c r="D80"/>
  <c r="E79"/>
  <c r="E81"/>
  <c r="E80"/>
  <c r="F79"/>
  <c r="F81"/>
  <c r="F80"/>
  <c r="G80"/>
  <c r="G88"/>
  <c r="C88"/>
  <c r="C89"/>
  <c r="D90"/>
  <c r="D88"/>
  <c r="D89"/>
  <c r="E90"/>
  <c r="E88"/>
  <c r="E89"/>
  <c r="F90"/>
  <c r="F88"/>
  <c r="F89"/>
  <c r="G89"/>
  <c r="G90"/>
  <c r="C87"/>
  <c r="C6"/>
  <c r="D6"/>
  <c r="E6"/>
  <c r="F6"/>
  <c r="G6"/>
  <c r="G13"/>
  <c r="C13"/>
  <c r="C14"/>
  <c r="D13"/>
  <c r="D14"/>
  <c r="E13"/>
  <c r="E14"/>
  <c r="F13"/>
  <c r="F14"/>
  <c r="G14"/>
  <c r="G22"/>
  <c r="C22"/>
  <c r="C23"/>
  <c r="D22"/>
  <c r="D23"/>
  <c r="E22"/>
  <c r="E23"/>
  <c r="F22"/>
  <c r="F23"/>
  <c r="G23"/>
  <c r="G31"/>
  <c r="C31"/>
  <c r="C32"/>
  <c r="D31"/>
  <c r="D32"/>
  <c r="E31"/>
  <c r="E32"/>
  <c r="F31"/>
  <c r="F32"/>
  <c r="G32"/>
  <c r="G40"/>
  <c r="C40"/>
  <c r="C41"/>
  <c r="D40"/>
  <c r="D41"/>
  <c r="E40"/>
  <c r="E41"/>
  <c r="F40"/>
  <c r="F41"/>
  <c r="G41"/>
  <c r="G49"/>
  <c r="C49"/>
  <c r="C50"/>
  <c r="D49"/>
  <c r="D50"/>
  <c r="E49"/>
  <c r="E50"/>
  <c r="F49"/>
  <c r="F50"/>
  <c r="G50"/>
  <c r="G58"/>
  <c r="C58"/>
  <c r="C59"/>
  <c r="D58"/>
  <c r="D59"/>
  <c r="E58"/>
  <c r="E59"/>
  <c r="F58"/>
  <c r="F59"/>
  <c r="G59"/>
  <c r="G67"/>
  <c r="C67"/>
  <c r="C68"/>
  <c r="D67"/>
  <c r="D68"/>
  <c r="E67"/>
  <c r="E68"/>
  <c r="F67"/>
  <c r="F68"/>
  <c r="G68"/>
  <c r="G76"/>
  <c r="C76"/>
  <c r="C77"/>
  <c r="D76"/>
  <c r="D77"/>
  <c r="E76"/>
  <c r="E77"/>
  <c r="F76"/>
  <c r="F77"/>
  <c r="G77"/>
  <c r="G85"/>
  <c r="C85"/>
  <c r="C86"/>
  <c r="D87"/>
  <c r="D85"/>
  <c r="D86"/>
  <c r="E87"/>
  <c r="E85"/>
  <c r="E86"/>
  <c r="F87"/>
  <c r="F85"/>
  <c r="F86"/>
  <c r="G86"/>
  <c r="G87"/>
  <c r="G81"/>
  <c r="G78"/>
  <c r="F78"/>
  <c r="E78"/>
  <c r="D78"/>
  <c r="C78"/>
  <c r="G72"/>
  <c r="G69"/>
  <c r="F69"/>
  <c r="E69"/>
  <c r="D69"/>
  <c r="C69"/>
  <c r="G63"/>
  <c r="G60"/>
  <c r="F60"/>
  <c r="E60"/>
  <c r="D60"/>
  <c r="C60"/>
  <c r="G54"/>
  <c r="G51"/>
  <c r="F51"/>
  <c r="E51"/>
  <c r="D51"/>
  <c r="C51"/>
  <c r="G45"/>
  <c r="G42"/>
  <c r="F42"/>
  <c r="E42"/>
  <c r="D42"/>
  <c r="C42"/>
  <c r="G36"/>
  <c r="G33"/>
  <c r="F33"/>
  <c r="E33"/>
  <c r="D33"/>
  <c r="C33"/>
  <c r="G27"/>
  <c r="G24"/>
  <c r="F24"/>
  <c r="E24"/>
  <c r="D24"/>
  <c r="C24"/>
  <c r="C21"/>
  <c r="G18"/>
  <c r="G15"/>
  <c r="F15"/>
  <c r="E15"/>
  <c r="D15"/>
  <c r="C15"/>
  <c r="G9"/>
  <c r="G7"/>
  <c r="F7"/>
  <c r="E7"/>
  <c r="D7"/>
  <c r="C7"/>
  <c r="C90" i="3"/>
  <c r="G5"/>
  <c r="C5"/>
  <c r="C9"/>
  <c r="C8"/>
  <c r="D5"/>
  <c r="D9"/>
  <c r="D8"/>
  <c r="E5"/>
  <c r="E9"/>
  <c r="E8"/>
  <c r="F5"/>
  <c r="F9"/>
  <c r="F8"/>
  <c r="G8"/>
  <c r="G16"/>
  <c r="C16"/>
  <c r="C18"/>
  <c r="C17"/>
  <c r="D16"/>
  <c r="D18"/>
  <c r="D17"/>
  <c r="E16"/>
  <c r="E18"/>
  <c r="E17"/>
  <c r="F16"/>
  <c r="F18"/>
  <c r="F17"/>
  <c r="G17"/>
  <c r="G25"/>
  <c r="C25"/>
  <c r="C27"/>
  <c r="C26"/>
  <c r="D25"/>
  <c r="D27"/>
  <c r="D26"/>
  <c r="E25"/>
  <c r="E27"/>
  <c r="E26"/>
  <c r="F25"/>
  <c r="F27"/>
  <c r="F26"/>
  <c r="G26"/>
  <c r="G34"/>
  <c r="C34"/>
  <c r="C36"/>
  <c r="C35"/>
  <c r="D34"/>
  <c r="D36"/>
  <c r="D35"/>
  <c r="E34"/>
  <c r="E36"/>
  <c r="E35"/>
  <c r="F34"/>
  <c r="F36"/>
  <c r="F35"/>
  <c r="G35"/>
  <c r="G43"/>
  <c r="C43"/>
  <c r="C45"/>
  <c r="C44"/>
  <c r="D43"/>
  <c r="D45"/>
  <c r="D44"/>
  <c r="E43"/>
  <c r="E45"/>
  <c r="E44"/>
  <c r="F43"/>
  <c r="F45"/>
  <c r="F44"/>
  <c r="G44"/>
  <c r="G52"/>
  <c r="C52"/>
  <c r="C54"/>
  <c r="C53"/>
  <c r="D52"/>
  <c r="D54"/>
  <c r="D53"/>
  <c r="E52"/>
  <c r="E54"/>
  <c r="E53"/>
  <c r="F52"/>
  <c r="F54"/>
  <c r="F53"/>
  <c r="G53"/>
  <c r="G61"/>
  <c r="C61"/>
  <c r="C63"/>
  <c r="C62"/>
  <c r="D61"/>
  <c r="D63"/>
  <c r="D62"/>
  <c r="E61"/>
  <c r="E63"/>
  <c r="E62"/>
  <c r="F61"/>
  <c r="F63"/>
  <c r="F62"/>
  <c r="G62"/>
  <c r="G70"/>
  <c r="C70"/>
  <c r="C72"/>
  <c r="C71"/>
  <c r="D70"/>
  <c r="D72"/>
  <c r="D71"/>
  <c r="E70"/>
  <c r="E72"/>
  <c r="E71"/>
  <c r="F70"/>
  <c r="F72"/>
  <c r="F71"/>
  <c r="G71"/>
  <c r="G79"/>
  <c r="C79"/>
  <c r="C81"/>
  <c r="C80"/>
  <c r="D79"/>
  <c r="D81"/>
  <c r="D80"/>
  <c r="E79"/>
  <c r="E81"/>
  <c r="E80"/>
  <c r="F79"/>
  <c r="F81"/>
  <c r="F80"/>
  <c r="G80"/>
  <c r="G88"/>
  <c r="C88"/>
  <c r="C89"/>
  <c r="D90"/>
  <c r="D88"/>
  <c r="D89"/>
  <c r="F90"/>
  <c r="F88"/>
  <c r="F89"/>
  <c r="E90"/>
  <c r="E88"/>
  <c r="E89"/>
  <c r="G89"/>
  <c r="G90"/>
  <c r="C87"/>
  <c r="C6"/>
  <c r="D6"/>
  <c r="E6"/>
  <c r="F6"/>
  <c r="G6"/>
  <c r="G13"/>
  <c r="C13"/>
  <c r="C14"/>
  <c r="D13"/>
  <c r="D14"/>
  <c r="E13"/>
  <c r="E14"/>
  <c r="F13"/>
  <c r="F14"/>
  <c r="G14"/>
  <c r="G22"/>
  <c r="C22"/>
  <c r="C23"/>
  <c r="D22"/>
  <c r="D23"/>
  <c r="E22"/>
  <c r="E23"/>
  <c r="F22"/>
  <c r="F23"/>
  <c r="G23"/>
  <c r="G31"/>
  <c r="C31"/>
  <c r="C32"/>
  <c r="D31"/>
  <c r="D32"/>
  <c r="E31"/>
  <c r="E32"/>
  <c r="F31"/>
  <c r="F32"/>
  <c r="G32"/>
  <c r="G40"/>
  <c r="C40"/>
  <c r="C41"/>
  <c r="D40"/>
  <c r="D41"/>
  <c r="E40"/>
  <c r="E41"/>
  <c r="F40"/>
  <c r="F41"/>
  <c r="G41"/>
  <c r="G49"/>
  <c r="C49"/>
  <c r="C50"/>
  <c r="D49"/>
  <c r="D50"/>
  <c r="E49"/>
  <c r="E50"/>
  <c r="F49"/>
  <c r="F50"/>
  <c r="G50"/>
  <c r="G58"/>
  <c r="C58"/>
  <c r="C59"/>
  <c r="D58"/>
  <c r="D59"/>
  <c r="E58"/>
  <c r="E59"/>
  <c r="F58"/>
  <c r="F59"/>
  <c r="G59"/>
  <c r="G67"/>
  <c r="C67"/>
  <c r="C68"/>
  <c r="D67"/>
  <c r="D68"/>
  <c r="E67"/>
  <c r="E68"/>
  <c r="F67"/>
  <c r="F68"/>
  <c r="G68"/>
  <c r="G76"/>
  <c r="C76"/>
  <c r="C77"/>
  <c r="D76"/>
  <c r="D77"/>
  <c r="E76"/>
  <c r="E77"/>
  <c r="F76"/>
  <c r="F77"/>
  <c r="G77"/>
  <c r="G85"/>
  <c r="C85"/>
  <c r="C86"/>
  <c r="D87"/>
  <c r="D85"/>
  <c r="D86"/>
  <c r="F87"/>
  <c r="F85"/>
  <c r="F86"/>
  <c r="E87"/>
  <c r="E85"/>
  <c r="E86"/>
  <c r="G86"/>
  <c r="G87"/>
  <c r="G81"/>
  <c r="G78"/>
  <c r="F78"/>
  <c r="E78"/>
  <c r="D78"/>
  <c r="C78"/>
  <c r="G72"/>
  <c r="G69"/>
  <c r="F69"/>
  <c r="E69"/>
  <c r="D69"/>
  <c r="C69"/>
  <c r="G63"/>
  <c r="G60"/>
  <c r="F60"/>
  <c r="E60"/>
  <c r="D60"/>
  <c r="C60"/>
  <c r="G54"/>
  <c r="G51"/>
  <c r="F51"/>
  <c r="E51"/>
  <c r="D51"/>
  <c r="C51"/>
  <c r="G45"/>
  <c r="G42"/>
  <c r="F42"/>
  <c r="E42"/>
  <c r="D42"/>
  <c r="C42"/>
  <c r="G36"/>
  <c r="G33"/>
  <c r="F33"/>
  <c r="E33"/>
  <c r="D33"/>
  <c r="C33"/>
  <c r="G27"/>
  <c r="G24"/>
  <c r="F24"/>
  <c r="E24"/>
  <c r="D24"/>
  <c r="C24"/>
  <c r="G18"/>
  <c r="G15"/>
  <c r="F15"/>
  <c r="E15"/>
  <c r="D15"/>
  <c r="C15"/>
  <c r="G9"/>
  <c r="G7"/>
  <c r="F7"/>
  <c r="E7"/>
  <c r="D7"/>
  <c r="C7"/>
</calcChain>
</file>

<file path=xl/sharedStrings.xml><?xml version="1.0" encoding="utf-8"?>
<sst xmlns="http://schemas.openxmlformats.org/spreadsheetml/2006/main" count="514" uniqueCount="272">
  <si>
    <t>InterOil Exploration and Production</t>
    <phoneticPr fontId="3" type="noConversion"/>
  </si>
  <si>
    <t>IOX</t>
    <phoneticPr fontId="3" type="noConversion"/>
  </si>
  <si>
    <t>Aker Floating Production</t>
    <phoneticPr fontId="3" type="noConversion"/>
  </si>
  <si>
    <t>AKFP</t>
    <phoneticPr fontId="3" type="noConversion"/>
  </si>
  <si>
    <t>Norske Skogsindustrier</t>
    <phoneticPr fontId="3" type="noConversion"/>
  </si>
  <si>
    <t>NSG</t>
    <phoneticPr fontId="3" type="noConversion"/>
  </si>
  <si>
    <t>Cermaq</t>
    <phoneticPr fontId="3" type="noConversion"/>
  </si>
  <si>
    <t>CEQ</t>
    <phoneticPr fontId="3" type="noConversion"/>
  </si>
  <si>
    <t>AGR</t>
    <phoneticPr fontId="3" type="noConversion"/>
  </si>
  <si>
    <t>Intex Resources</t>
    <phoneticPr fontId="3" type="noConversion"/>
  </si>
  <si>
    <t>ITX</t>
    <phoneticPr fontId="3" type="noConversion"/>
  </si>
  <si>
    <t>Marine Harvest</t>
    <phoneticPr fontId="3" type="noConversion"/>
  </si>
  <si>
    <t>MHG</t>
    <phoneticPr fontId="3" type="noConversion"/>
  </si>
  <si>
    <t>Royal Caribbean Cruises</t>
    <phoneticPr fontId="3" type="noConversion"/>
  </si>
  <si>
    <t>RCL</t>
    <phoneticPr fontId="3" type="noConversion"/>
  </si>
  <si>
    <t>Uke 6</t>
    <phoneticPr fontId="3" type="noConversion"/>
  </si>
  <si>
    <t>AGR</t>
    <phoneticPr fontId="3" type="noConversion"/>
  </si>
  <si>
    <t>ITX</t>
    <phoneticPr fontId="3" type="noConversion"/>
  </si>
  <si>
    <t>MHG</t>
    <phoneticPr fontId="3" type="noConversion"/>
  </si>
  <si>
    <t>RCL</t>
    <phoneticPr fontId="3" type="noConversion"/>
  </si>
  <si>
    <t>PEN</t>
    <phoneticPr fontId="3" type="noConversion"/>
  </si>
  <si>
    <t>DIAG</t>
    <phoneticPr fontId="3" type="noConversion"/>
  </si>
  <si>
    <t>BWG</t>
    <phoneticPr fontId="3" type="noConversion"/>
  </si>
  <si>
    <t>FUNCOM</t>
    <phoneticPr fontId="3" type="noConversion"/>
  </si>
  <si>
    <t>GIPS</t>
    <phoneticPr fontId="3" type="noConversion"/>
  </si>
  <si>
    <t>BIONOR</t>
    <phoneticPr fontId="3" type="noConversion"/>
  </si>
  <si>
    <t>Startbeløp m/SL</t>
    <phoneticPr fontId="3" type="noConversion"/>
  </si>
  <si>
    <t>HJE</t>
    <phoneticPr fontId="3" type="noConversion"/>
  </si>
  <si>
    <t>REC</t>
    <phoneticPr fontId="3" type="noConversion"/>
  </si>
  <si>
    <t>NHY</t>
    <phoneticPr fontId="3" type="noConversion"/>
  </si>
  <si>
    <t>PEN</t>
    <phoneticPr fontId="3" type="noConversion"/>
  </si>
  <si>
    <t>Uke 2</t>
    <phoneticPr fontId="3" type="noConversion"/>
  </si>
  <si>
    <t>Uke 3</t>
    <phoneticPr fontId="3" type="noConversion"/>
  </si>
  <si>
    <t>Renewable Energy Corporation</t>
    <phoneticPr fontId="3" type="noConversion"/>
  </si>
  <si>
    <t>REC</t>
    <phoneticPr fontId="3" type="noConversion"/>
  </si>
  <si>
    <t>Frontline</t>
    <phoneticPr fontId="3" type="noConversion"/>
  </si>
  <si>
    <t>FRO</t>
    <phoneticPr fontId="3" type="noConversion"/>
  </si>
  <si>
    <t>Uke 8</t>
    <phoneticPr fontId="3" type="noConversion"/>
  </si>
  <si>
    <t>Green Reefers</t>
    <phoneticPr fontId="3" type="noConversion"/>
  </si>
  <si>
    <t>GRR</t>
    <phoneticPr fontId="3" type="noConversion"/>
  </si>
  <si>
    <t>Interoil Exploration and Production</t>
    <phoneticPr fontId="3" type="noConversion"/>
  </si>
  <si>
    <t>IOX</t>
    <phoneticPr fontId="3" type="noConversion"/>
  </si>
  <si>
    <t>DiaGenic</t>
    <phoneticPr fontId="3" type="noConversion"/>
  </si>
  <si>
    <t>DIAG</t>
    <phoneticPr fontId="3" type="noConversion"/>
  </si>
  <si>
    <t>NorDiag</t>
    <phoneticPr fontId="3" type="noConversion"/>
  </si>
  <si>
    <t>NORD</t>
    <phoneticPr fontId="3" type="noConversion"/>
  </si>
  <si>
    <t>Aker BioMarine</t>
    <phoneticPr fontId="3" type="noConversion"/>
  </si>
  <si>
    <t>AKBM</t>
    <phoneticPr fontId="3" type="noConversion"/>
  </si>
  <si>
    <t>Uke 10</t>
    <phoneticPr fontId="3" type="noConversion"/>
  </si>
  <si>
    <t>DiaGenic</t>
  </si>
  <si>
    <t>DIAG</t>
  </si>
  <si>
    <t>Seabird Exploration</t>
  </si>
  <si>
    <t>SBX</t>
  </si>
  <si>
    <t>PSI Group</t>
  </si>
  <si>
    <t>PSI</t>
  </si>
  <si>
    <t>Q-Free</t>
    <phoneticPr fontId="3" type="noConversion"/>
  </si>
  <si>
    <t>QFR</t>
    <phoneticPr fontId="3" type="noConversion"/>
  </si>
  <si>
    <t>Acta Holding</t>
    <phoneticPr fontId="3" type="noConversion"/>
  </si>
  <si>
    <t>ACTA</t>
    <phoneticPr fontId="3" type="noConversion"/>
  </si>
  <si>
    <t>Panoro Energy</t>
    <phoneticPr fontId="3" type="noConversion"/>
  </si>
  <si>
    <t>PEN</t>
    <phoneticPr fontId="3" type="noConversion"/>
  </si>
  <si>
    <t>Kjøpskurs</t>
    <phoneticPr fontId="3" type="noConversion"/>
  </si>
  <si>
    <t>Northland Resources</t>
    <phoneticPr fontId="3" type="noConversion"/>
  </si>
  <si>
    <t>NAUR</t>
    <phoneticPr fontId="3" type="noConversion"/>
  </si>
  <si>
    <t>Storm Real Estate</t>
    <phoneticPr fontId="3" type="noConversion"/>
  </si>
  <si>
    <t>STORM</t>
    <phoneticPr fontId="3" type="noConversion"/>
  </si>
  <si>
    <t>GOD</t>
    <phoneticPr fontId="3" type="noConversion"/>
  </si>
  <si>
    <t>BLO</t>
    <phoneticPr fontId="3" type="noConversion"/>
  </si>
  <si>
    <t>IGE</t>
    <phoneticPr fontId="3" type="noConversion"/>
  </si>
  <si>
    <t>Hittil:</t>
    <phoneticPr fontId="3" type="noConversion"/>
  </si>
  <si>
    <t>Forrige uke</t>
    <phoneticPr fontId="3" type="noConversion"/>
  </si>
  <si>
    <t>Aksje:</t>
    <phoneticPr fontId="3" type="noConversion"/>
  </si>
  <si>
    <t>Resultat</t>
    <phoneticPr fontId="3" type="noConversion"/>
  </si>
  <si>
    <t>Ticker:</t>
    <phoneticPr fontId="3" type="noConversion"/>
  </si>
  <si>
    <t>Electromagnetic GeoService</t>
  </si>
  <si>
    <t>EMGS</t>
    <phoneticPr fontId="3" type="noConversion"/>
  </si>
  <si>
    <t>Infratek</t>
    <phoneticPr fontId="3" type="noConversion"/>
  </si>
  <si>
    <t>INFRA</t>
    <phoneticPr fontId="3" type="noConversion"/>
  </si>
  <si>
    <t>Global IP solution</t>
    <phoneticPr fontId="3" type="noConversion"/>
  </si>
  <si>
    <t>GIPS</t>
    <phoneticPr fontId="3" type="noConversion"/>
  </si>
  <si>
    <t>Bionor Pharma</t>
    <phoneticPr fontId="3" type="noConversion"/>
  </si>
  <si>
    <t>BIONOR</t>
    <phoneticPr fontId="3" type="noConversion"/>
  </si>
  <si>
    <t>Uke 10</t>
    <phoneticPr fontId="3" type="noConversion"/>
  </si>
  <si>
    <t>IOX</t>
    <phoneticPr fontId="3" type="noConversion"/>
  </si>
  <si>
    <t>BLO</t>
    <phoneticPr fontId="3" type="noConversion"/>
  </si>
  <si>
    <t>TOM</t>
    <phoneticPr fontId="3" type="noConversion"/>
  </si>
  <si>
    <t>Uke 5</t>
    <phoneticPr fontId="3" type="noConversion"/>
  </si>
  <si>
    <t>Codfarmers</t>
    <phoneticPr fontId="3" type="noConversion"/>
  </si>
  <si>
    <t>COD</t>
    <phoneticPr fontId="3" type="noConversion"/>
  </si>
  <si>
    <t>Crew Gold Corporation</t>
    <phoneticPr fontId="3" type="noConversion"/>
  </si>
  <si>
    <t>CRU</t>
    <phoneticPr fontId="3" type="noConversion"/>
  </si>
  <si>
    <t>Marine Harvest</t>
    <phoneticPr fontId="3" type="noConversion"/>
  </si>
  <si>
    <t>MHG</t>
    <phoneticPr fontId="3" type="noConversion"/>
  </si>
  <si>
    <t>Electromagnetic Geoservice</t>
    <phoneticPr fontId="3" type="noConversion"/>
  </si>
  <si>
    <t>EMGS</t>
    <phoneticPr fontId="3" type="noConversion"/>
  </si>
  <si>
    <t>Green Reefers</t>
    <phoneticPr fontId="3" type="noConversion"/>
  </si>
  <si>
    <t>GRR</t>
    <phoneticPr fontId="3" type="noConversion"/>
  </si>
  <si>
    <t>Renewable Energy Corp.</t>
    <phoneticPr fontId="3" type="noConversion"/>
  </si>
  <si>
    <t>Northland Resources</t>
    <phoneticPr fontId="3" type="noConversion"/>
  </si>
  <si>
    <t>NAUR</t>
    <phoneticPr fontId="3" type="noConversion"/>
  </si>
  <si>
    <t>PEN</t>
    <phoneticPr fontId="3" type="noConversion"/>
  </si>
  <si>
    <t>CRU</t>
    <phoneticPr fontId="3" type="noConversion"/>
  </si>
  <si>
    <t>Crew Gold Corporation</t>
    <phoneticPr fontId="3" type="noConversion"/>
  </si>
  <si>
    <t>GRR</t>
    <phoneticPr fontId="3" type="noConversion"/>
  </si>
  <si>
    <t>GOD</t>
    <phoneticPr fontId="3" type="noConversion"/>
  </si>
  <si>
    <t>BLO</t>
    <phoneticPr fontId="3" type="noConversion"/>
  </si>
  <si>
    <t>Green Reefers</t>
    <phoneticPr fontId="3" type="noConversion"/>
  </si>
  <si>
    <t>Goodtech</t>
    <phoneticPr fontId="3" type="noConversion"/>
  </si>
  <si>
    <t>Blom</t>
    <phoneticPr fontId="3" type="noConversion"/>
  </si>
  <si>
    <t>Uten Stoploss</t>
    <phoneticPr fontId="3" type="noConversion"/>
  </si>
  <si>
    <t>Med Stopploss</t>
    <phoneticPr fontId="3" type="noConversion"/>
  </si>
  <si>
    <t>Uke 1</t>
    <phoneticPr fontId="3" type="noConversion"/>
  </si>
  <si>
    <t>Uke 5</t>
  </si>
  <si>
    <t>Uke 6</t>
  </si>
  <si>
    <t>Uke 7</t>
  </si>
  <si>
    <t>Uke 8</t>
  </si>
  <si>
    <t>Renewble Energy Corp.</t>
    <phoneticPr fontId="3" type="noConversion"/>
  </si>
  <si>
    <t>REC</t>
    <phoneticPr fontId="3" type="noConversion"/>
  </si>
  <si>
    <t>Norsk Hydro</t>
    <phoneticPr fontId="3" type="noConversion"/>
  </si>
  <si>
    <t>NHY</t>
    <phoneticPr fontId="3" type="noConversion"/>
  </si>
  <si>
    <t>Panoro Energy</t>
    <phoneticPr fontId="3" type="noConversion"/>
  </si>
  <si>
    <t>PEN</t>
    <phoneticPr fontId="3" type="noConversion"/>
  </si>
  <si>
    <t xml:space="preserve">InterOil Exploration and </t>
    <phoneticPr fontId="3" type="noConversion"/>
  </si>
  <si>
    <t>IOX</t>
    <phoneticPr fontId="3" type="noConversion"/>
  </si>
  <si>
    <t>Blom</t>
    <phoneticPr fontId="3" type="noConversion"/>
  </si>
  <si>
    <t>BLO</t>
    <phoneticPr fontId="3" type="noConversion"/>
  </si>
  <si>
    <t>Tomra Systems</t>
    <phoneticPr fontId="3" type="noConversion"/>
  </si>
  <si>
    <t>TOM</t>
    <phoneticPr fontId="3" type="noConversion"/>
  </si>
  <si>
    <t>Birdstep Technology</t>
    <phoneticPr fontId="3" type="noConversion"/>
  </si>
  <si>
    <t>BIRD</t>
    <phoneticPr fontId="3" type="noConversion"/>
  </si>
  <si>
    <t>Norse Energy</t>
    <phoneticPr fontId="3" type="noConversion"/>
  </si>
  <si>
    <t>NEC</t>
    <phoneticPr fontId="3" type="noConversion"/>
  </si>
  <si>
    <t>IGE</t>
    <phoneticPr fontId="3" type="noConversion"/>
  </si>
  <si>
    <t>SEVAN</t>
    <phoneticPr fontId="3" type="noConversion"/>
  </si>
  <si>
    <t>IGE Resources</t>
    <phoneticPr fontId="3" type="noConversion"/>
  </si>
  <si>
    <t>Sevan Marine</t>
    <phoneticPr fontId="3" type="noConversion"/>
  </si>
  <si>
    <t>Uke 4</t>
    <phoneticPr fontId="3" type="noConversion"/>
  </si>
  <si>
    <t>Bionor Pharma</t>
    <phoneticPr fontId="3" type="noConversion"/>
  </si>
  <si>
    <t>Uke 8</t>
    <phoneticPr fontId="3" type="noConversion"/>
  </si>
  <si>
    <t>AKBM</t>
    <phoneticPr fontId="3" type="noConversion"/>
  </si>
  <si>
    <t>TGS</t>
    <phoneticPr fontId="3" type="noConversion"/>
  </si>
  <si>
    <t>PGS</t>
    <phoneticPr fontId="3" type="noConversion"/>
  </si>
  <si>
    <t>PAR</t>
    <phoneticPr fontId="3" type="noConversion"/>
  </si>
  <si>
    <t>GRR</t>
    <phoneticPr fontId="3" type="noConversion"/>
  </si>
  <si>
    <t>IOX</t>
    <phoneticPr fontId="3" type="noConversion"/>
  </si>
  <si>
    <t>DIAG</t>
    <phoneticPr fontId="3" type="noConversion"/>
  </si>
  <si>
    <t>NORD</t>
    <phoneticPr fontId="3" type="noConversion"/>
  </si>
  <si>
    <t>Uke 9</t>
    <phoneticPr fontId="3" type="noConversion"/>
  </si>
  <si>
    <t>Uke 9</t>
  </si>
  <si>
    <t>Uke 10</t>
  </si>
  <si>
    <t>Vinnerne</t>
    <phoneticPr fontId="3" type="noConversion"/>
  </si>
  <si>
    <t>Taperne</t>
    <phoneticPr fontId="3" type="noConversion"/>
  </si>
  <si>
    <t>Aksje 1</t>
    <phoneticPr fontId="3" type="noConversion"/>
  </si>
  <si>
    <t>Uke 7</t>
    <phoneticPr fontId="3" type="noConversion"/>
  </si>
  <si>
    <t>Funcom</t>
    <phoneticPr fontId="3" type="noConversion"/>
  </si>
  <si>
    <t>FUNCOM</t>
    <phoneticPr fontId="3" type="noConversion"/>
  </si>
  <si>
    <t>REC</t>
    <phoneticPr fontId="3" type="noConversion"/>
  </si>
  <si>
    <t>SPOG</t>
    <phoneticPr fontId="3" type="noConversion"/>
  </si>
  <si>
    <t>BLO</t>
    <phoneticPr fontId="3" type="noConversion"/>
  </si>
  <si>
    <t>Uke 5</t>
    <phoneticPr fontId="3" type="noConversion"/>
  </si>
  <si>
    <t>COD</t>
    <phoneticPr fontId="3" type="noConversion"/>
  </si>
  <si>
    <t>CRU</t>
    <phoneticPr fontId="3" type="noConversion"/>
  </si>
  <si>
    <t>Bionor Pharma</t>
    <phoneticPr fontId="3" type="noConversion"/>
  </si>
  <si>
    <t>BIONOR</t>
    <phoneticPr fontId="3" type="noConversion"/>
  </si>
  <si>
    <t>Domstein</t>
    <phoneticPr fontId="3" type="noConversion"/>
  </si>
  <si>
    <t>DOM</t>
    <phoneticPr fontId="3" type="noConversion"/>
  </si>
  <si>
    <t>EMGS</t>
    <phoneticPr fontId="3" type="noConversion"/>
  </si>
  <si>
    <t>Blom</t>
    <phoneticPr fontId="3" type="noConversion"/>
  </si>
  <si>
    <t>BLO</t>
    <phoneticPr fontId="3" type="noConversion"/>
  </si>
  <si>
    <t xml:space="preserve">Norse Energy Corp. </t>
    <phoneticPr fontId="3" type="noConversion"/>
  </si>
  <si>
    <t>NEC</t>
    <phoneticPr fontId="3" type="noConversion"/>
  </si>
  <si>
    <t>Panoro Energy</t>
    <phoneticPr fontId="3" type="noConversion"/>
  </si>
  <si>
    <t>PEN</t>
    <phoneticPr fontId="3" type="noConversion"/>
  </si>
  <si>
    <t>Storebrand</t>
    <phoneticPr fontId="3" type="noConversion"/>
  </si>
  <si>
    <t>STB</t>
    <phoneticPr fontId="3" type="noConversion"/>
  </si>
  <si>
    <t>Aksje 2</t>
    <phoneticPr fontId="3" type="noConversion"/>
  </si>
  <si>
    <t>Aksje 3</t>
    <phoneticPr fontId="3" type="noConversion"/>
  </si>
  <si>
    <t>Aksje 4</t>
    <phoneticPr fontId="3" type="noConversion"/>
  </si>
  <si>
    <t>Ticker</t>
    <phoneticPr fontId="3" type="noConversion"/>
  </si>
  <si>
    <t>Startkurs</t>
    <phoneticPr fontId="3" type="noConversion"/>
  </si>
  <si>
    <t>Sluttkurs</t>
    <phoneticPr fontId="3" type="noConversion"/>
  </si>
  <si>
    <t>Startbeløp</t>
    <phoneticPr fontId="3" type="noConversion"/>
  </si>
  <si>
    <t>Sluttbeløp</t>
    <phoneticPr fontId="3" type="noConversion"/>
  </si>
  <si>
    <t>Avkast %</t>
    <phoneticPr fontId="3" type="noConversion"/>
  </si>
  <si>
    <t>Uke 1</t>
    <phoneticPr fontId="3" type="noConversion"/>
  </si>
  <si>
    <t>Uke 2</t>
    <phoneticPr fontId="3" type="noConversion"/>
  </si>
  <si>
    <t>Totalt</t>
    <phoneticPr fontId="3" type="noConversion"/>
  </si>
  <si>
    <t>NOD</t>
    <phoneticPr fontId="3" type="noConversion"/>
  </si>
  <si>
    <t>EMS</t>
    <phoneticPr fontId="3" type="noConversion"/>
  </si>
  <si>
    <t>QEC</t>
    <phoneticPr fontId="3" type="noConversion"/>
  </si>
  <si>
    <t>SBX</t>
    <phoneticPr fontId="3" type="noConversion"/>
  </si>
  <si>
    <t>Stoploss %</t>
    <phoneticPr fontId="3" type="noConversion"/>
  </si>
  <si>
    <t>Avkast % m/SL</t>
    <phoneticPr fontId="3" type="noConversion"/>
  </si>
  <si>
    <t>Sluttbeløp m/SL</t>
    <phoneticPr fontId="3" type="noConversion"/>
  </si>
  <si>
    <t>PRON</t>
    <phoneticPr fontId="3" type="noConversion"/>
  </si>
  <si>
    <t>PEN</t>
    <phoneticPr fontId="3" type="noConversion"/>
  </si>
  <si>
    <t>IGE</t>
    <phoneticPr fontId="3" type="noConversion"/>
  </si>
  <si>
    <t>BIONOR</t>
    <phoneticPr fontId="3" type="noConversion"/>
  </si>
  <si>
    <t>EMGS</t>
    <phoneticPr fontId="3" type="noConversion"/>
  </si>
  <si>
    <t>INFRA</t>
    <phoneticPr fontId="3" type="noConversion"/>
  </si>
  <si>
    <t>Uke 6</t>
    <phoneticPr fontId="3" type="noConversion"/>
  </si>
  <si>
    <t>Panoro Energy</t>
    <phoneticPr fontId="3" type="noConversion"/>
  </si>
  <si>
    <t>PEN</t>
    <phoneticPr fontId="3" type="noConversion"/>
  </si>
  <si>
    <t>DiaGenic</t>
    <phoneticPr fontId="3" type="noConversion"/>
  </si>
  <si>
    <t>DIAG</t>
    <phoneticPr fontId="3" type="noConversion"/>
  </si>
  <si>
    <t>Funcom</t>
    <phoneticPr fontId="3" type="noConversion"/>
  </si>
  <si>
    <t>FUNCOM</t>
    <phoneticPr fontId="3" type="noConversion"/>
  </si>
  <si>
    <t>BWG Homes</t>
    <phoneticPr fontId="3" type="noConversion"/>
  </si>
  <si>
    <t>BWG</t>
    <phoneticPr fontId="3" type="noConversion"/>
  </si>
  <si>
    <t>AGR Group</t>
    <phoneticPr fontId="3" type="noConversion"/>
  </si>
  <si>
    <t>Uke 9</t>
    <phoneticPr fontId="3" type="noConversion"/>
  </si>
  <si>
    <t>IOX</t>
    <phoneticPr fontId="3" type="noConversion"/>
  </si>
  <si>
    <t>AKFP</t>
    <phoneticPr fontId="3" type="noConversion"/>
  </si>
  <si>
    <t>NSG</t>
    <phoneticPr fontId="3" type="noConversion"/>
  </si>
  <si>
    <t>CEQ</t>
    <phoneticPr fontId="3" type="noConversion"/>
  </si>
  <si>
    <t>BLOM</t>
    <phoneticPr fontId="3" type="noConversion"/>
  </si>
  <si>
    <t>NEC</t>
    <phoneticPr fontId="3" type="noConversion"/>
  </si>
  <si>
    <t>PEN</t>
    <phoneticPr fontId="3" type="noConversion"/>
  </si>
  <si>
    <t>STB</t>
    <phoneticPr fontId="3" type="noConversion"/>
  </si>
  <si>
    <t>TGS-NOPEC Geophysical</t>
    <phoneticPr fontId="3" type="noConversion"/>
  </si>
  <si>
    <t>TGS</t>
    <phoneticPr fontId="3" type="noConversion"/>
  </si>
  <si>
    <t>Petroleum Geo-Service</t>
    <phoneticPr fontId="3" type="noConversion"/>
  </si>
  <si>
    <t>PGS</t>
    <phoneticPr fontId="3" type="noConversion"/>
  </si>
  <si>
    <t>PA Resources</t>
    <phoneticPr fontId="3" type="noConversion"/>
  </si>
  <si>
    <t>PAR</t>
    <phoneticPr fontId="3" type="noConversion"/>
  </si>
  <si>
    <t>REC</t>
    <phoneticPr fontId="3" type="noConversion"/>
  </si>
  <si>
    <t>Sparebanken Øst</t>
    <phoneticPr fontId="3" type="noConversion"/>
  </si>
  <si>
    <t>SPOG</t>
    <phoneticPr fontId="3" type="noConversion"/>
  </si>
  <si>
    <t>Blom</t>
    <phoneticPr fontId="3" type="noConversion"/>
  </si>
  <si>
    <t>BLO</t>
    <phoneticPr fontId="3" type="noConversion"/>
  </si>
  <si>
    <t>GRR</t>
    <phoneticPr fontId="3" type="noConversion"/>
  </si>
  <si>
    <t>Electromagnetic Geoservice</t>
    <phoneticPr fontId="3" type="noConversion"/>
  </si>
  <si>
    <t>Panoro Energy</t>
    <phoneticPr fontId="3" type="noConversion"/>
  </si>
  <si>
    <t>PEN</t>
    <phoneticPr fontId="3" type="noConversion"/>
  </si>
  <si>
    <t>BWG Homes</t>
    <phoneticPr fontId="3" type="noConversion"/>
  </si>
  <si>
    <t>BWG</t>
    <phoneticPr fontId="3" type="noConversion"/>
  </si>
  <si>
    <t>Uke 7</t>
    <phoneticPr fontId="3" type="noConversion"/>
  </si>
  <si>
    <t>DOM</t>
    <phoneticPr fontId="3" type="noConversion"/>
  </si>
  <si>
    <t>EMGS</t>
    <phoneticPr fontId="3" type="noConversion"/>
  </si>
  <si>
    <t>PEN</t>
    <phoneticPr fontId="3" type="noConversion"/>
  </si>
  <si>
    <t>BWG</t>
    <phoneticPr fontId="3" type="noConversion"/>
  </si>
  <si>
    <t>FUNCOM</t>
    <phoneticPr fontId="3" type="noConversion"/>
  </si>
  <si>
    <t>REC</t>
    <phoneticPr fontId="3" type="noConversion"/>
  </si>
  <si>
    <t>FRO</t>
    <phoneticPr fontId="3" type="noConversion"/>
  </si>
  <si>
    <t>BIONOR</t>
    <phoneticPr fontId="3" type="noConversion"/>
  </si>
  <si>
    <t>MHG</t>
    <phoneticPr fontId="3" type="noConversion"/>
  </si>
  <si>
    <t>EMGS</t>
    <phoneticPr fontId="3" type="noConversion"/>
  </si>
  <si>
    <t>BIRD</t>
    <phoneticPr fontId="3" type="noConversion"/>
  </si>
  <si>
    <t>Uke 4</t>
    <phoneticPr fontId="3" type="noConversion"/>
  </si>
  <si>
    <t>NAUR</t>
    <phoneticPr fontId="3" type="noConversion"/>
  </si>
  <si>
    <t>PEN</t>
    <phoneticPr fontId="3" type="noConversion"/>
  </si>
  <si>
    <t>CRU</t>
    <phoneticPr fontId="3" type="noConversion"/>
  </si>
  <si>
    <t>GRR</t>
    <phoneticPr fontId="3" type="noConversion"/>
  </si>
  <si>
    <t>Uke 10</t>
    <phoneticPr fontId="3" type="noConversion"/>
  </si>
  <si>
    <t>ACTA</t>
    <phoneticPr fontId="3" type="noConversion"/>
  </si>
  <si>
    <t>PEN</t>
    <phoneticPr fontId="3" type="noConversion"/>
  </si>
  <si>
    <t>NAUR</t>
    <phoneticPr fontId="3" type="noConversion"/>
  </si>
  <si>
    <t>STORM</t>
    <phoneticPr fontId="3" type="noConversion"/>
  </si>
  <si>
    <t>DIAG</t>
    <phoneticPr fontId="3" type="noConversion"/>
  </si>
  <si>
    <t>SBX</t>
    <phoneticPr fontId="3" type="noConversion"/>
  </si>
  <si>
    <t>PSI</t>
    <phoneticPr fontId="3" type="noConversion"/>
  </si>
  <si>
    <t>QFR</t>
    <phoneticPr fontId="3" type="noConversion"/>
  </si>
  <si>
    <t xml:space="preserve">Hjellegjerde </t>
    <phoneticPr fontId="3" type="noConversion"/>
  </si>
  <si>
    <t>HJEL</t>
    <phoneticPr fontId="3" type="noConversion"/>
  </si>
  <si>
    <t>Uke 4</t>
    <phoneticPr fontId="3" type="noConversion"/>
  </si>
  <si>
    <t>OSEBX</t>
    <phoneticPr fontId="3" type="noConversion"/>
  </si>
  <si>
    <t xml:space="preserve">Vinnerne </t>
    <phoneticPr fontId="3" type="noConversion"/>
  </si>
  <si>
    <t>Taperne</t>
    <phoneticPr fontId="3" type="noConversion"/>
  </si>
  <si>
    <t>Uke 3</t>
    <phoneticPr fontId="3" type="noConversion"/>
  </si>
  <si>
    <t>NEC</t>
    <phoneticPr fontId="3" type="noConversion"/>
  </si>
  <si>
    <t>IGE</t>
    <phoneticPr fontId="3" type="noConversion"/>
  </si>
  <si>
    <t>SEVAN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</si>
</sst>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 %"/>
  </numFmts>
  <fonts count="1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sz val="10"/>
      <color indexed="48"/>
      <name val="Verdana"/>
    </font>
    <font>
      <sz val="10"/>
      <color indexed="57"/>
      <name val="Verdana"/>
    </font>
    <font>
      <sz val="10"/>
      <color indexed="8"/>
      <name val="Verdana"/>
    </font>
    <font>
      <sz val="10"/>
      <color indexed="10"/>
      <name val="Verdana"/>
    </font>
    <font>
      <b/>
      <sz val="10"/>
      <color indexed="10"/>
      <name val="Verdana"/>
    </font>
    <font>
      <b/>
      <sz val="10"/>
      <color indexed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0" xfId="0" applyNumberFormat="1" applyBorder="1"/>
    <xf numFmtId="0" fontId="0" fillId="0" borderId="7" xfId="0" applyBorder="1"/>
    <xf numFmtId="10" fontId="5" fillId="0" borderId="0" xfId="0" applyNumberFormat="1" applyFont="1" applyBorder="1"/>
    <xf numFmtId="10" fontId="5" fillId="0" borderId="5" xfId="0" applyNumberFormat="1" applyFont="1" applyBorder="1"/>
    <xf numFmtId="10" fontId="6" fillId="0" borderId="7" xfId="0" applyNumberFormat="1" applyFont="1" applyBorder="1"/>
    <xf numFmtId="10" fontId="6" fillId="0" borderId="8" xfId="0" applyNumberFormat="1" applyFont="1" applyBorder="1"/>
    <xf numFmtId="0" fontId="0" fillId="0" borderId="0" xfId="0" applyFill="1" applyBorder="1"/>
    <xf numFmtId="1" fontId="0" fillId="0" borderId="0" xfId="0" applyNumberFormat="1" applyBorder="1"/>
    <xf numFmtId="1" fontId="7" fillId="0" borderId="0" xfId="0" applyNumberFormat="1" applyFont="1" applyBorder="1"/>
    <xf numFmtId="1" fontId="7" fillId="0" borderId="5" xfId="0" applyNumberFormat="1" applyFont="1" applyBorder="1"/>
    <xf numFmtId="0" fontId="0" fillId="2" borderId="0" xfId="0" applyFill="1"/>
    <xf numFmtId="0" fontId="0" fillId="3" borderId="0" xfId="0" applyFill="1"/>
    <xf numFmtId="10" fontId="0" fillId="3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0" fontId="2" fillId="0" borderId="9" xfId="0" applyFont="1" applyBorder="1"/>
    <xf numFmtId="0" fontId="0" fillId="2" borderId="0" xfId="0" applyFill="1" applyBorder="1"/>
    <xf numFmtId="0" fontId="0" fillId="3" borderId="11" xfId="0" applyFill="1" applyBorder="1"/>
    <xf numFmtId="10" fontId="0" fillId="3" borderId="11" xfId="0" applyNumberFormat="1" applyFill="1" applyBorder="1"/>
    <xf numFmtId="0" fontId="0" fillId="0" borderId="11" xfId="0" applyBorder="1"/>
    <xf numFmtId="1" fontId="0" fillId="2" borderId="0" xfId="0" applyNumberFormat="1" applyFill="1" applyBorder="1"/>
    <xf numFmtId="1" fontId="0" fillId="3" borderId="11" xfId="0" applyNumberFormat="1" applyFill="1" applyBorder="1"/>
    <xf numFmtId="0" fontId="0" fillId="0" borderId="12" xfId="0" applyBorder="1"/>
    <xf numFmtId="0" fontId="0" fillId="4" borderId="12" xfId="0" applyFill="1" applyBorder="1"/>
    <xf numFmtId="10" fontId="0" fillId="4" borderId="12" xfId="0" applyNumberFormat="1" applyFill="1" applyBorder="1"/>
    <xf numFmtId="1" fontId="0" fillId="4" borderId="12" xfId="0" applyNumberFormat="1" applyFill="1" applyBorder="1"/>
    <xf numFmtId="0" fontId="1" fillId="0" borderId="0" xfId="0" applyFont="1"/>
    <xf numFmtId="10" fontId="8" fillId="2" borderId="0" xfId="0" applyNumberFormat="1" applyFont="1" applyFill="1" applyBorder="1"/>
    <xf numFmtId="10" fontId="8" fillId="3" borderId="11" xfId="0" applyNumberFormat="1" applyFont="1" applyFill="1" applyBorder="1"/>
    <xf numFmtId="10" fontId="9" fillId="2" borderId="10" xfId="0" applyNumberFormat="1" applyFont="1" applyFill="1" applyBorder="1"/>
    <xf numFmtId="10" fontId="8" fillId="2" borderId="0" xfId="0" applyNumberFormat="1" applyFont="1" applyFill="1"/>
    <xf numFmtId="10" fontId="8" fillId="3" borderId="0" xfId="0" applyNumberFormat="1" applyFont="1" applyFill="1"/>
    <xf numFmtId="10" fontId="8" fillId="4" borderId="12" xfId="0" applyNumberFormat="1" applyFont="1" applyFill="1" applyBorder="1"/>
    <xf numFmtId="0" fontId="0" fillId="0" borderId="0" xfId="0" applyFill="1"/>
    <xf numFmtId="0" fontId="0" fillId="2" borderId="15" xfId="0" applyFill="1" applyBorder="1"/>
    <xf numFmtId="0" fontId="0" fillId="3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2" xfId="0" applyFont="1" applyBorder="1"/>
    <xf numFmtId="10" fontId="0" fillId="2" borderId="12" xfId="0" applyNumberFormat="1" applyFill="1" applyBorder="1"/>
    <xf numFmtId="10" fontId="0" fillId="2" borderId="19" xfId="0" applyNumberFormat="1" applyFill="1" applyBorder="1"/>
    <xf numFmtId="10" fontId="0" fillId="3" borderId="12" xfId="0" applyNumberFormat="1" applyFill="1" applyBorder="1"/>
    <xf numFmtId="9" fontId="1" fillId="2" borderId="21" xfId="0" applyNumberFormat="1" applyFont="1" applyFill="1" applyBorder="1"/>
    <xf numFmtId="10" fontId="1" fillId="2" borderId="20" xfId="0" applyNumberFormat="1" applyFont="1" applyFill="1" applyBorder="1"/>
    <xf numFmtId="10" fontId="9" fillId="2" borderId="21" xfId="0" applyNumberFormat="1" applyFont="1" applyFill="1" applyBorder="1"/>
    <xf numFmtId="10" fontId="9" fillId="3" borderId="21" xfId="0" applyNumberFormat="1" applyFont="1" applyFill="1" applyBorder="1"/>
    <xf numFmtId="10" fontId="9" fillId="3" borderId="22" xfId="0" applyNumberFormat="1" applyFont="1" applyFill="1" applyBorder="1"/>
    <xf numFmtId="10" fontId="0" fillId="0" borderId="0" xfId="0" applyNumberFormat="1" applyFill="1" applyBorder="1"/>
    <xf numFmtId="10" fontId="9" fillId="0" borderId="0" xfId="0" applyNumberFormat="1" applyFont="1" applyFill="1" applyBorder="1"/>
    <xf numFmtId="10" fontId="9" fillId="2" borderId="21" xfId="0" applyNumberFormat="1" applyFont="1" applyFill="1" applyBorder="1"/>
    <xf numFmtId="10" fontId="9" fillId="2" borderId="20" xfId="0" applyNumberFormat="1" applyFont="1" applyFill="1" applyBorder="1"/>
    <xf numFmtId="10" fontId="10" fillId="2" borderId="21" xfId="0" applyNumberFormat="1" applyFont="1" applyFill="1" applyBorder="1"/>
    <xf numFmtId="10" fontId="10" fillId="3" borderId="21" xfId="0" applyNumberFormat="1" applyFont="1" applyFill="1" applyBorder="1"/>
    <xf numFmtId="10" fontId="10" fillId="3" borderId="22" xfId="0" applyNumberFormat="1" applyFont="1" applyFill="1" applyBorder="1"/>
    <xf numFmtId="10" fontId="10" fillId="3" borderId="13" xfId="0" applyNumberFormat="1" applyFont="1" applyFill="1" applyBorder="1"/>
    <xf numFmtId="10" fontId="10" fillId="3" borderId="10" xfId="0" applyNumberFormat="1" applyFont="1" applyFill="1" applyBorder="1"/>
    <xf numFmtId="10" fontId="10" fillId="2" borderId="20" xfId="0" applyNumberFormat="1" applyFont="1" applyFill="1" applyBorder="1"/>
    <xf numFmtId="0" fontId="1" fillId="0" borderId="0" xfId="0" applyFont="1" applyFill="1" applyBorder="1"/>
    <xf numFmtId="10" fontId="9" fillId="4" borderId="14" xfId="0" applyNumberFormat="1" applyFont="1" applyFill="1" applyBorder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0" fillId="0" borderId="0" xfId="0" applyNumberFormat="1"/>
    <xf numFmtId="165" fontId="10" fillId="2" borderId="21" xfId="0" applyNumberFormat="1" applyFont="1" applyFill="1" applyBorder="1"/>
    <xf numFmtId="165" fontId="9" fillId="2" borderId="21" xfId="0" applyNumberFormat="1" applyFont="1" applyFill="1" applyBorder="1"/>
    <xf numFmtId="165" fontId="9" fillId="2" borderId="20" xfId="0" applyNumberFormat="1" applyFont="1" applyFill="1" applyBorder="1"/>
    <xf numFmtId="165" fontId="10" fillId="3" borderId="21" xfId="0" applyNumberFormat="1" applyFont="1" applyFill="1" applyBorder="1"/>
    <xf numFmtId="165" fontId="9" fillId="3" borderId="21" xfId="0" applyNumberFormat="1" applyFont="1" applyFill="1" applyBorder="1"/>
    <xf numFmtId="165" fontId="9" fillId="3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5"/>
  <sheetViews>
    <sheetView tabSelected="1" workbookViewId="0">
      <selection activeCell="H33" sqref="H33"/>
    </sheetView>
  </sheetViews>
  <sheetFormatPr baseColWidth="10" defaultRowHeight="13"/>
  <cols>
    <col min="1" max="1" width="8" customWidth="1"/>
    <col min="2" max="6" width="11.85546875" bestFit="1" customWidth="1"/>
  </cols>
  <sheetData>
    <row r="1" spans="1:7">
      <c r="D1" s="1"/>
      <c r="E1" s="1"/>
      <c r="F1" s="72"/>
      <c r="G1" s="72"/>
    </row>
    <row r="2" spans="1:7">
      <c r="A2" t="s">
        <v>181</v>
      </c>
      <c r="B2">
        <v>100000</v>
      </c>
    </row>
    <row r="3" spans="1:7">
      <c r="A3" t="s">
        <v>191</v>
      </c>
      <c r="B3" s="4">
        <v>0.1</v>
      </c>
    </row>
    <row r="6" spans="1:7">
      <c r="B6" s="73" t="s">
        <v>109</v>
      </c>
      <c r="C6" s="74"/>
      <c r="D6" s="75" t="s">
        <v>110</v>
      </c>
      <c r="E6" s="75"/>
      <c r="F6" s="33"/>
    </row>
    <row r="7" spans="1:7">
      <c r="B7" s="27" t="s">
        <v>150</v>
      </c>
      <c r="C7" s="28" t="s">
        <v>151</v>
      </c>
      <c r="D7" s="21" t="s">
        <v>266</v>
      </c>
      <c r="E7" s="22" t="s">
        <v>267</v>
      </c>
      <c r="F7" s="34" t="s">
        <v>265</v>
      </c>
    </row>
    <row r="8" spans="1:7">
      <c r="A8" t="s">
        <v>111</v>
      </c>
      <c r="B8" s="38">
        <f>Vinner!G7</f>
        <v>-7.5774006180313602E-2</v>
      </c>
      <c r="C8" s="39">
        <f>Taper!G7</f>
        <v>-2.021552968914464E-2</v>
      </c>
      <c r="D8" s="41">
        <f>Vinner!G9</f>
        <v>-6.2996788438378082E-2</v>
      </c>
      <c r="E8" s="42">
        <f>Taper!G9</f>
        <v>-1.0234785144856984E-2</v>
      </c>
      <c r="F8" s="43">
        <v>-5.16E-2</v>
      </c>
    </row>
    <row r="9" spans="1:7">
      <c r="A9" t="s">
        <v>31</v>
      </c>
      <c r="B9" s="38">
        <f>Vinner!G15</f>
        <v>-5.3516549462438223E-2</v>
      </c>
      <c r="C9" s="39">
        <f>Taper!G15</f>
        <v>-0.14442851849763594</v>
      </c>
      <c r="D9" s="41">
        <f>Vinner!G18</f>
        <v>-3.8858695652174036E-2</v>
      </c>
      <c r="E9" s="42">
        <f>Taper!G18</f>
        <v>-9.3348623853210966E-2</v>
      </c>
      <c r="F9" s="43">
        <v>-4.8899999999999999E-2</v>
      </c>
    </row>
    <row r="10" spans="1:7">
      <c r="A10" t="s">
        <v>32</v>
      </c>
      <c r="B10" s="38">
        <f>Vinner!G24</f>
        <v>-2.0043692608592178E-2</v>
      </c>
      <c r="C10" s="29">
        <f>Taper!G24</f>
        <v>7.1737376963633581E-2</v>
      </c>
      <c r="D10" s="41">
        <f>Vinner!G27</f>
        <v>-2.004369260859229E-2</v>
      </c>
      <c r="E10" s="23">
        <f>Taper!G27</f>
        <v>7.1737376963633581E-2</v>
      </c>
      <c r="F10" s="35">
        <v>6.7199999999999996E-2</v>
      </c>
    </row>
    <row r="11" spans="1:7">
      <c r="A11" t="s">
        <v>264</v>
      </c>
      <c r="B11" s="38">
        <f>Vinner!G33</f>
        <v>-8.8476801870918997E-2</v>
      </c>
      <c r="C11" s="29">
        <f>Taper!G33</f>
        <v>0.13298184469609753</v>
      </c>
      <c r="D11" s="41">
        <f>Vinner!G36</f>
        <v>-8.4065037165036549E-2</v>
      </c>
      <c r="E11" s="23">
        <f>Taper!G36</f>
        <v>0.13298184469609753</v>
      </c>
      <c r="F11" s="43">
        <v>-5.5999999999999999E-3</v>
      </c>
    </row>
    <row r="12" spans="1:7">
      <c r="A12" t="s">
        <v>112</v>
      </c>
      <c r="B12" s="38">
        <f>Vinner!G42</f>
        <v>-7.0172148949524393E-3</v>
      </c>
      <c r="C12" s="29">
        <f>Taper!G42</f>
        <v>9.0752659730794161E-2</v>
      </c>
      <c r="D12" s="41">
        <f>Vinner!G45</f>
        <v>-7.0172148949524393E-3</v>
      </c>
      <c r="E12" s="23">
        <f>Taper!G45</f>
        <v>9.0752659730794161E-2</v>
      </c>
      <c r="F12" s="35">
        <v>4.19E-2</v>
      </c>
    </row>
    <row r="13" spans="1:7">
      <c r="A13" t="s">
        <v>113</v>
      </c>
      <c r="B13" s="38">
        <f>Vinner!G51</f>
        <v>-2.9760319360299881E-2</v>
      </c>
      <c r="C13" s="29">
        <f>Taper!G51</f>
        <v>6.8498829269202588E-2</v>
      </c>
      <c r="D13" s="41">
        <f>Vinner!G54</f>
        <v>-2.976031936029977E-2</v>
      </c>
      <c r="E13" s="23">
        <f>Taper!G54</f>
        <v>7.6393566111307987E-2</v>
      </c>
      <c r="F13" s="43">
        <v>-7.0000000000000001E-3</v>
      </c>
    </row>
    <row r="14" spans="1:7">
      <c r="A14" t="s">
        <v>114</v>
      </c>
      <c r="B14" s="38">
        <f>Vinner!G60</f>
        <v>-1.7784113017292102E-2</v>
      </c>
      <c r="C14" s="29">
        <f>Taper!G60</f>
        <v>3.3161457460116894E-2</v>
      </c>
      <c r="D14" s="41">
        <f>Vinner!G63</f>
        <v>-1.7784113017292102E-2</v>
      </c>
      <c r="E14" s="23">
        <f>Taper!G63</f>
        <v>3.3161457460117116E-2</v>
      </c>
      <c r="F14" s="35">
        <v>4.3900000000000002E-2</v>
      </c>
    </row>
    <row r="15" spans="1:7">
      <c r="A15" t="s">
        <v>115</v>
      </c>
      <c r="B15" s="38">
        <f>Vinner!G69</f>
        <v>-7.4402229417999677E-2</v>
      </c>
      <c r="C15" s="29">
        <f>Taper!G69</f>
        <v>0.10696753303867901</v>
      </c>
      <c r="D15" s="41">
        <f>Vinner!G72</f>
        <v>-7.4402229417999677E-2</v>
      </c>
      <c r="E15" s="23">
        <f>Taper!G72</f>
        <v>0.10696753303867879</v>
      </c>
      <c r="F15" s="43">
        <v>-4.4600000000000001E-2</v>
      </c>
    </row>
    <row r="16" spans="1:7">
      <c r="A16" t="s">
        <v>148</v>
      </c>
      <c r="B16" s="38">
        <f>Vinner!G78</f>
        <v>-2.2506420123905579E-3</v>
      </c>
      <c r="C16" s="29">
        <f>Taper!G78</f>
        <v>1.9621554915672634E-2</v>
      </c>
      <c r="D16" s="41">
        <f>Vinner!G81</f>
        <v>-2.2506420123904469E-3</v>
      </c>
      <c r="E16" s="23">
        <f>Taper!G81</f>
        <v>1.9621554915672412E-2</v>
      </c>
      <c r="F16" s="43">
        <v>-7.4000000000000003E-3</v>
      </c>
    </row>
    <row r="17" spans="1:6" ht="14" thickBot="1">
      <c r="A17" t="s">
        <v>149</v>
      </c>
      <c r="B17" s="38">
        <f>Vinner!G87</f>
        <v>-3.2865466156538292E-2</v>
      </c>
      <c r="C17" s="39">
        <f>Taper!G87</f>
        <v>-9.5452279938217255E-2</v>
      </c>
      <c r="D17" s="41">
        <f>Vinner!G90</f>
        <v>-3.2865466156538292E-2</v>
      </c>
      <c r="E17" s="42">
        <f>Taper!G90</f>
        <v>-5.874832124630669E-2</v>
      </c>
      <c r="F17" s="43">
        <v>-1.21E-2</v>
      </c>
    </row>
    <row r="18" spans="1:6" ht="14" thickBot="1">
      <c r="A18" s="26" t="s">
        <v>69</v>
      </c>
      <c r="B18" s="40">
        <f>(B31/$B2)-1</f>
        <v>-0.3395742530963497</v>
      </c>
      <c r="C18" s="67">
        <f>(C31/$B2)-1</f>
        <v>0.2513306473563639</v>
      </c>
      <c r="D18" s="40">
        <f>(D31/$B2)-1</f>
        <v>-0.31678400637489845</v>
      </c>
      <c r="E18" s="68">
        <f>(E31/$B2)-1</f>
        <v>0.40420030971173304</v>
      </c>
      <c r="F18" s="71">
        <f>(F31/$B2)-1</f>
        <v>-3.1429279108941999E-2</v>
      </c>
    </row>
    <row r="19" spans="1:6">
      <c r="B19" s="7"/>
      <c r="C19" s="30"/>
      <c r="F19" s="33"/>
    </row>
    <row r="20" spans="1:6">
      <c r="B20" s="73" t="s">
        <v>109</v>
      </c>
      <c r="C20" s="74"/>
      <c r="D20" s="75" t="s">
        <v>110</v>
      </c>
      <c r="E20" s="75"/>
      <c r="F20" s="33"/>
    </row>
    <row r="21" spans="1:6">
      <c r="B21" s="27" t="s">
        <v>150</v>
      </c>
      <c r="C21" s="28" t="s">
        <v>151</v>
      </c>
      <c r="D21" s="21" t="s">
        <v>266</v>
      </c>
      <c r="E21" s="22" t="s">
        <v>267</v>
      </c>
      <c r="F21" s="34" t="s">
        <v>265</v>
      </c>
    </row>
    <row r="22" spans="1:6">
      <c r="A22" t="s">
        <v>111</v>
      </c>
      <c r="B22" s="31">
        <f>Vinner!G6</f>
        <v>92422.599381968641</v>
      </c>
      <c r="C22" s="32">
        <f>Taper!G6</f>
        <v>97978.447031085539</v>
      </c>
      <c r="D22" s="24">
        <f>Vinner!G8</f>
        <v>93700.321156162187</v>
      </c>
      <c r="E22" s="25">
        <f>Taper!G8</f>
        <v>98976.521485514299</v>
      </c>
      <c r="F22" s="36">
        <f>B2+(F8*B2)</f>
        <v>94840</v>
      </c>
    </row>
    <row r="23" spans="1:6">
      <c r="A23" t="s">
        <v>31</v>
      </c>
      <c r="B23" s="31">
        <f>Vinner!G14</f>
        <v>87476.460770696402</v>
      </c>
      <c r="C23" s="32">
        <f>Taper!G14</f>
        <v>83827.565081686756</v>
      </c>
      <c r="D23" s="24">
        <f>Vinner!G17</f>
        <v>90059.24889384392</v>
      </c>
      <c r="E23" s="25">
        <f>Taper!G17</f>
        <v>89737.199411063775</v>
      </c>
      <c r="F23" s="36">
        <f>F22+(F9*F22)</f>
        <v>90202.323999999993</v>
      </c>
    </row>
    <row r="24" spans="1:6">
      <c r="A24" t="s">
        <v>32</v>
      </c>
      <c r="B24" s="31">
        <f>Vinner!G23</f>
        <v>85723.109480520987</v>
      </c>
      <c r="C24" s="32">
        <f>Taper!G23</f>
        <v>89841.134717895242</v>
      </c>
      <c r="D24" s="24">
        <f>Vinner!G26</f>
        <v>88254.128992455007</v>
      </c>
      <c r="E24" s="25">
        <f>Taper!G26</f>
        <v>96174.710712876011</v>
      </c>
      <c r="F24" s="36">
        <f>F23+(F10*F23)</f>
        <v>96263.92017279999</v>
      </c>
    </row>
    <row r="25" spans="1:6">
      <c r="A25" t="s">
        <v>264</v>
      </c>
      <c r="B25" s="31">
        <f>Vinner!G32</f>
        <v>78138.602907253837</v>
      </c>
      <c r="C25" s="32">
        <f>Taper!G32</f>
        <v>101788.37454227156</v>
      </c>
      <c r="D25" s="24">
        <f>Vinner!G35</f>
        <v>80835.042358736348</v>
      </c>
      <c r="E25" s="25">
        <f>Taper!G35</f>
        <v>108964.20115658779</v>
      </c>
      <c r="F25" s="36">
        <f>F24+(F11*F24)</f>
        <v>95724.84221983231</v>
      </c>
    </row>
    <row r="26" spans="1:6">
      <c r="A26" t="s">
        <v>112</v>
      </c>
      <c r="B26" s="31">
        <f>Vinner!G41</f>
        <v>77590.287539062279</v>
      </c>
      <c r="C26" s="32">
        <f>Taper!G41</f>
        <v>111025.94026165696</v>
      </c>
      <c r="D26" s="24">
        <f>Vinner!G44</f>
        <v>80267.805495462511</v>
      </c>
      <c r="E26" s="25">
        <f>Taper!G44</f>
        <v>118852.99222698942</v>
      </c>
      <c r="F26" s="36">
        <f>F25+(F12*F25)</f>
        <v>99735.71310884328</v>
      </c>
    </row>
    <row r="27" spans="1:6">
      <c r="A27" t="s">
        <v>113</v>
      </c>
      <c r="B27" s="31">
        <f>Vinner!G50</f>
        <v>75281.17580264229</v>
      </c>
      <c r="C27" s="32">
        <f>Taper!G50</f>
        <v>118631.08718809289</v>
      </c>
      <c r="D27" s="24">
        <f>Vinner!G53</f>
        <v>77879.009969567123</v>
      </c>
      <c r="E27" s="25">
        <f>Taper!G53</f>
        <v>127932.5961462087</v>
      </c>
      <c r="F27" s="36">
        <f>F26+(F13*F26)</f>
        <v>99037.563117081372</v>
      </c>
    </row>
    <row r="28" spans="1:6">
      <c r="A28" t="s">
        <v>114</v>
      </c>
      <c r="B28" s="31">
        <f>Vinner!G59</f>
        <v>73942.366864093463</v>
      </c>
      <c r="C28" s="32">
        <f>Taper!G59</f>
        <v>122565.06693932824</v>
      </c>
      <c r="D28" s="24">
        <f>Vinner!G62</f>
        <v>76494.000854593527</v>
      </c>
      <c r="E28" s="25">
        <f>Taper!G62</f>
        <v>132175.02749107353</v>
      </c>
      <c r="F28" s="36">
        <f>F27+(F14*F27)</f>
        <v>103385.31213792124</v>
      </c>
    </row>
    <row r="29" spans="1:6">
      <c r="A29" t="s">
        <v>115</v>
      </c>
      <c r="B29" s="31">
        <f>Vinner!G68</f>
        <v>68440.889920961286</v>
      </c>
      <c r="C29" s="32">
        <f>Taper!G68</f>
        <v>135675.54978654874</v>
      </c>
      <c r="D29" s="24">
        <f>Vinner!G71</f>
        <v>70802.676653909395</v>
      </c>
      <c r="E29" s="25">
        <f>Taper!G71</f>
        <v>146313.46411111322</v>
      </c>
      <c r="F29" s="36">
        <f>F28+(F15*F28)</f>
        <v>98774.327216569945</v>
      </c>
    </row>
    <row r="30" spans="1:6">
      <c r="A30" t="s">
        <v>148</v>
      </c>
      <c r="B30" s="31">
        <f>Vinner!G77</f>
        <v>68286.853978739775</v>
      </c>
      <c r="C30" s="32">
        <f>Taper!G77</f>
        <v>138337.71503739958</v>
      </c>
      <c r="D30" s="24">
        <f>Vinner!G80</f>
        <v>70643.325175242411</v>
      </c>
      <c r="E30" s="25">
        <f>Taper!G80</f>
        <v>149184.3617820717</v>
      </c>
      <c r="F30" s="36">
        <f>F29+(F16*F29)</f>
        <v>98043.39719516733</v>
      </c>
    </row>
    <row r="31" spans="1:6">
      <c r="A31" t="s">
        <v>149</v>
      </c>
      <c r="B31" s="31">
        <f>Vinner!G86</f>
        <v>66042.574690365029</v>
      </c>
      <c r="C31" s="32">
        <f>Taper!G86</f>
        <v>125133.06473563639</v>
      </c>
      <c r="D31" s="24">
        <f>Vinner!G89</f>
        <v>68321.599362510155</v>
      </c>
      <c r="E31" s="25">
        <f>Taper!G89</f>
        <v>140420.03097117331</v>
      </c>
      <c r="F31" s="36">
        <f>F30+(F17*F30)</f>
        <v>96857.072089105801</v>
      </c>
    </row>
    <row r="35" spans="2:3">
      <c r="B35" s="37"/>
      <c r="C35" s="37"/>
    </row>
  </sheetData>
  <sheetCalcPr fullCalcOnLoad="1"/>
  <mergeCells count="5">
    <mergeCell ref="F1:G1"/>
    <mergeCell ref="B6:C6"/>
    <mergeCell ref="D6:E6"/>
    <mergeCell ref="B20:C20"/>
    <mergeCell ref="D20:E20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90"/>
  <sheetViews>
    <sheetView topLeftCell="A62" workbookViewId="0">
      <selection activeCell="C87" sqref="C87:F87"/>
    </sheetView>
  </sheetViews>
  <sheetFormatPr baseColWidth="10" defaultRowHeight="13"/>
  <cols>
    <col min="2" max="2" width="12.7109375" customWidth="1"/>
    <col min="3" max="3" width="11.85546875" bestFit="1" customWidth="1"/>
    <col min="7" max="7" width="11.85546875" bestFit="1" customWidth="1"/>
  </cols>
  <sheetData>
    <row r="1" spans="1:8" ht="14" thickBot="1">
      <c r="C1" s="2" t="s">
        <v>152</v>
      </c>
      <c r="D1" s="2" t="s">
        <v>175</v>
      </c>
      <c r="E1" s="2" t="s">
        <v>176</v>
      </c>
      <c r="F1" s="2" t="s">
        <v>177</v>
      </c>
      <c r="G1" s="2" t="s">
        <v>186</v>
      </c>
    </row>
    <row r="2" spans="1:8">
      <c r="A2" s="76" t="s">
        <v>184</v>
      </c>
      <c r="B2" s="5" t="s">
        <v>178</v>
      </c>
      <c r="C2" s="5" t="s">
        <v>187</v>
      </c>
      <c r="D2" s="5" t="s">
        <v>188</v>
      </c>
      <c r="E2" s="5" t="s">
        <v>189</v>
      </c>
      <c r="F2" s="5" t="s">
        <v>190</v>
      </c>
      <c r="G2" s="6"/>
    </row>
    <row r="3" spans="1:8">
      <c r="A3" s="79"/>
      <c r="B3" s="7" t="s">
        <v>179</v>
      </c>
      <c r="C3" s="7">
        <v>28.2</v>
      </c>
      <c r="D3" s="7">
        <v>1.06</v>
      </c>
      <c r="E3" s="7">
        <v>23.25</v>
      </c>
      <c r="F3" s="7">
        <v>3.2</v>
      </c>
      <c r="G3" s="8"/>
    </row>
    <row r="4" spans="1:8">
      <c r="A4" s="79"/>
      <c r="B4" s="7" t="s">
        <v>180</v>
      </c>
      <c r="C4" s="7">
        <v>27</v>
      </c>
      <c r="D4" s="7">
        <v>1.05</v>
      </c>
      <c r="E4" s="7">
        <v>20.100000000000001</v>
      </c>
      <c r="F4" s="7">
        <v>2.83</v>
      </c>
      <c r="G4" s="8"/>
    </row>
    <row r="5" spans="1:8">
      <c r="A5" s="79"/>
      <c r="B5" s="7" t="s">
        <v>181</v>
      </c>
      <c r="C5" s="7">
        <f>$G5/4</f>
        <v>25000</v>
      </c>
      <c r="D5" s="7">
        <f t="shared" ref="D5:F5" si="0">$G5/4</f>
        <v>25000</v>
      </c>
      <c r="E5" s="7">
        <f t="shared" si="0"/>
        <v>25000</v>
      </c>
      <c r="F5" s="7">
        <f t="shared" si="0"/>
        <v>25000</v>
      </c>
      <c r="G5" s="8">
        <f>Oversikt!B2</f>
        <v>100000</v>
      </c>
    </row>
    <row r="6" spans="1:8">
      <c r="A6" s="79"/>
      <c r="B6" s="7" t="s">
        <v>182</v>
      </c>
      <c r="C6" s="9">
        <f>C5+(C7*C5)</f>
        <v>23936.170212765959</v>
      </c>
      <c r="D6" s="9">
        <f t="shared" ref="D6:F6" si="1">D5+(D7*D5)</f>
        <v>24764.150943396227</v>
      </c>
      <c r="E6" s="9">
        <f t="shared" si="1"/>
        <v>21612.903225806454</v>
      </c>
      <c r="F6" s="9">
        <f t="shared" si="1"/>
        <v>22109.375</v>
      </c>
      <c r="G6" s="10">
        <f>SUM(C6:F6)</f>
        <v>92422.599381968641</v>
      </c>
    </row>
    <row r="7" spans="1:8">
      <c r="A7" s="79"/>
      <c r="B7" s="7" t="s">
        <v>183</v>
      </c>
      <c r="C7" s="13">
        <f>(C4/C3)-1</f>
        <v>-4.2553191489361653E-2</v>
      </c>
      <c r="D7" s="13">
        <f t="shared" ref="D7:F7" si="2">(D4/D3)-1</f>
        <v>-9.4339622641509413E-3</v>
      </c>
      <c r="E7" s="13">
        <f t="shared" si="2"/>
        <v>-0.13548387096774184</v>
      </c>
      <c r="F7" s="13">
        <f t="shared" si="2"/>
        <v>-0.11562499999999998</v>
      </c>
      <c r="G7" s="14">
        <f>(G6/G5)-1</f>
        <v>-7.5774006180313602E-2</v>
      </c>
      <c r="H7" s="3"/>
    </row>
    <row r="8" spans="1:8">
      <c r="A8" s="79"/>
      <c r="B8" s="7" t="s">
        <v>193</v>
      </c>
      <c r="C8" s="11">
        <f>C5+(C9*C5)</f>
        <v>23936.170212765959</v>
      </c>
      <c r="D8" s="11">
        <f t="shared" ref="D8:F8" si="3">D5+(D9*D5)</f>
        <v>24764.150943396227</v>
      </c>
      <c r="E8" s="11">
        <f t="shared" si="3"/>
        <v>22500</v>
      </c>
      <c r="F8" s="11">
        <f t="shared" si="3"/>
        <v>22500</v>
      </c>
      <c r="G8" s="10">
        <f>SUM(C8:F8)</f>
        <v>93700.321156162187</v>
      </c>
    </row>
    <row r="9" spans="1:8" ht="14" thickBot="1">
      <c r="A9" s="80"/>
      <c r="B9" s="12" t="s">
        <v>192</v>
      </c>
      <c r="C9" s="15">
        <f>IF(((C4/C3)-1)&gt;-Oversikt!$B$3,(C4/C3)-1,Oversikt!$B$3)</f>
        <v>-4.2553191489361653E-2</v>
      </c>
      <c r="D9" s="15">
        <f>IF(((D4/D3)-1)&gt;-Oversikt!$B$3,(D4/D3)-1,Oversikt!$B$3)</f>
        <v>-9.4339622641509413E-3</v>
      </c>
      <c r="E9" s="15">
        <f>IF(((E4/E3)-1)&gt;-Oversikt!$B$3,(E4/E3)-1,-Oversikt!$B$3)</f>
        <v>-0.1</v>
      </c>
      <c r="F9" s="15">
        <f>IF(((F4/F3)-1)&gt;-Oversikt!$B$3,(F4/F3)-1,-Oversikt!$B$3)</f>
        <v>-0.1</v>
      </c>
      <c r="G9" s="16">
        <f>(G8/G5)-1</f>
        <v>-6.2996788438378082E-2</v>
      </c>
    </row>
    <row r="10" spans="1:8">
      <c r="A10" s="76" t="s">
        <v>185</v>
      </c>
      <c r="B10" s="5" t="s">
        <v>178</v>
      </c>
      <c r="C10" s="5" t="s">
        <v>198</v>
      </c>
      <c r="D10" s="5" t="s">
        <v>199</v>
      </c>
      <c r="E10" s="5" t="s">
        <v>24</v>
      </c>
      <c r="F10" s="5" t="s">
        <v>25</v>
      </c>
      <c r="G10" s="6"/>
    </row>
    <row r="11" spans="1:8">
      <c r="A11" s="77"/>
      <c r="B11" s="7" t="s">
        <v>179</v>
      </c>
      <c r="C11" s="7">
        <v>6.43</v>
      </c>
      <c r="D11" s="7">
        <v>22</v>
      </c>
      <c r="E11" s="7">
        <v>14</v>
      </c>
      <c r="F11" s="17">
        <v>1.61</v>
      </c>
      <c r="G11" s="8"/>
    </row>
    <row r="12" spans="1:8">
      <c r="A12" s="77"/>
      <c r="B12" s="7" t="s">
        <v>180</v>
      </c>
      <c r="C12" s="7">
        <v>5.41</v>
      </c>
      <c r="D12" s="7">
        <v>22</v>
      </c>
      <c r="E12" s="7">
        <v>13.05</v>
      </c>
      <c r="F12" s="17">
        <v>1.63</v>
      </c>
      <c r="G12" s="8"/>
    </row>
    <row r="13" spans="1:8">
      <c r="A13" s="77"/>
      <c r="B13" s="7" t="s">
        <v>181</v>
      </c>
      <c r="C13" s="18">
        <f>$G13/4</f>
        <v>23105.64984549216</v>
      </c>
      <c r="D13" s="18">
        <f t="shared" ref="D13:F13" si="4">$G13/4</f>
        <v>23105.64984549216</v>
      </c>
      <c r="E13" s="18">
        <f t="shared" si="4"/>
        <v>23105.64984549216</v>
      </c>
      <c r="F13" s="18">
        <f t="shared" si="4"/>
        <v>23105.64984549216</v>
      </c>
      <c r="G13" s="10">
        <f>G6</f>
        <v>92422.599381968641</v>
      </c>
    </row>
    <row r="14" spans="1:8">
      <c r="A14" s="77"/>
      <c r="B14" s="7" t="s">
        <v>182</v>
      </c>
      <c r="C14" s="9">
        <f>C13+(C15*C13)</f>
        <v>19440.367910437417</v>
      </c>
      <c r="D14" s="9">
        <f t="shared" ref="D14" si="5">D13+(D15*D13)</f>
        <v>23105.64984549216</v>
      </c>
      <c r="E14" s="9">
        <f t="shared" ref="E14" si="6">E13+(E15*E13)</f>
        <v>21537.766463119478</v>
      </c>
      <c r="F14" s="9">
        <f t="shared" ref="F14" si="7">F13+(F15*F13)</f>
        <v>23392.676551647339</v>
      </c>
      <c r="G14" s="10">
        <f>SUM(C14:F14)</f>
        <v>87476.460770696402</v>
      </c>
    </row>
    <row r="15" spans="1:8">
      <c r="A15" s="77"/>
      <c r="B15" s="7" t="s">
        <v>183</v>
      </c>
      <c r="C15" s="13">
        <f>(C12/C11)-1</f>
        <v>-0.15863141524105751</v>
      </c>
      <c r="D15" s="13">
        <f t="shared" ref="D15:F15" si="8">(D12/D11)-1</f>
        <v>0</v>
      </c>
      <c r="E15" s="13">
        <f t="shared" si="8"/>
        <v>-6.7857142857142838E-2</v>
      </c>
      <c r="F15" s="13">
        <f t="shared" si="8"/>
        <v>1.2422360248447006E-2</v>
      </c>
      <c r="G15" s="14">
        <f>(G14/G13)-1</f>
        <v>-5.3516549462438223E-2</v>
      </c>
    </row>
    <row r="16" spans="1:8">
      <c r="A16" s="77"/>
      <c r="B16" s="17" t="s">
        <v>26</v>
      </c>
      <c r="C16" s="19">
        <f>$G16/4</f>
        <v>23425.080289040547</v>
      </c>
      <c r="D16" s="19">
        <f t="shared" ref="D16:F16" si="9">$G16/4</f>
        <v>23425.080289040547</v>
      </c>
      <c r="E16" s="19">
        <f t="shared" si="9"/>
        <v>23425.080289040547</v>
      </c>
      <c r="F16" s="19">
        <f t="shared" si="9"/>
        <v>23425.080289040547</v>
      </c>
      <c r="G16" s="20">
        <f>G8</f>
        <v>93700.321156162187</v>
      </c>
    </row>
    <row r="17" spans="1:7">
      <c r="A17" s="77"/>
      <c r="B17" s="7" t="s">
        <v>193</v>
      </c>
      <c r="C17" s="11">
        <f>C16+(C18*C16)</f>
        <v>21082.572260136491</v>
      </c>
      <c r="D17" s="18">
        <f t="shared" ref="D17:F17" si="10">D16+(D18*D16)</f>
        <v>23425.080289040547</v>
      </c>
      <c r="E17" s="18">
        <f t="shared" si="10"/>
        <v>21835.521269427081</v>
      </c>
      <c r="F17" s="18">
        <f t="shared" si="10"/>
        <v>23716.075075239802</v>
      </c>
      <c r="G17" s="10">
        <f>SUM(C17:F17)</f>
        <v>90059.24889384392</v>
      </c>
    </row>
    <row r="18" spans="1:7" ht="14" thickBot="1">
      <c r="A18" s="78"/>
      <c r="B18" s="12" t="s">
        <v>192</v>
      </c>
      <c r="C18" s="15">
        <f>IF(((C12/C11)-1)&gt;-Oversikt!$B$3,(C12/C11)-1,-Oversikt!$B$3)</f>
        <v>-0.1</v>
      </c>
      <c r="D18" s="15">
        <f>IF(((D12/D11)-1)&gt;-Oversikt!$B$3,(D12/D11)-1,Oversikt!$B$3)</f>
        <v>0</v>
      </c>
      <c r="E18" s="15">
        <f>IF(((E12/E11)-1)&gt;-Oversikt!$B$3,(E12/E11)-1,-Oversikt!$B$3)</f>
        <v>-6.7857142857142838E-2</v>
      </c>
      <c r="F18" s="15">
        <f>IF(((F12/F11)-1)&gt;-Oversikt!$B$3,(F12/F11)-1,-Oversikt!$B$3)</f>
        <v>1.2422360248447006E-2</v>
      </c>
      <c r="G18" s="16">
        <f>(G17/G16)-1</f>
        <v>-3.8858695652174036E-2</v>
      </c>
    </row>
    <row r="19" spans="1:7">
      <c r="A19" s="76" t="s">
        <v>32</v>
      </c>
      <c r="B19" s="5" t="s">
        <v>178</v>
      </c>
      <c r="C19" s="5" t="s">
        <v>83</v>
      </c>
      <c r="D19" s="5" t="s">
        <v>84</v>
      </c>
      <c r="E19" s="5" t="s">
        <v>85</v>
      </c>
      <c r="F19" s="5" t="s">
        <v>247</v>
      </c>
      <c r="G19" s="6"/>
    </row>
    <row r="20" spans="1:7">
      <c r="A20" s="77"/>
      <c r="B20" s="7" t="s">
        <v>179</v>
      </c>
      <c r="C20" s="7">
        <v>11.75</v>
      </c>
      <c r="D20" s="7">
        <v>5.27</v>
      </c>
      <c r="E20" s="7">
        <v>27.9</v>
      </c>
      <c r="F20" s="17">
        <v>1.25</v>
      </c>
      <c r="G20" s="8"/>
    </row>
    <row r="21" spans="1:7">
      <c r="A21" s="77"/>
      <c r="B21" s="7" t="s">
        <v>180</v>
      </c>
      <c r="C21" s="7">
        <v>11.6</v>
      </c>
      <c r="D21" s="7">
        <v>5.05</v>
      </c>
      <c r="E21" s="7">
        <v>28.3</v>
      </c>
      <c r="F21" s="17">
        <v>1.2</v>
      </c>
      <c r="G21" s="8"/>
    </row>
    <row r="22" spans="1:7">
      <c r="A22" s="77"/>
      <c r="B22" s="7" t="s">
        <v>181</v>
      </c>
      <c r="C22" s="18">
        <f>$G22/4</f>
        <v>21869.1151926741</v>
      </c>
      <c r="D22" s="18">
        <f t="shared" ref="D22:F22" si="11">$G22/4</f>
        <v>21869.1151926741</v>
      </c>
      <c r="E22" s="18">
        <f t="shared" si="11"/>
        <v>21869.1151926741</v>
      </c>
      <c r="F22" s="18">
        <f t="shared" si="11"/>
        <v>21869.1151926741</v>
      </c>
      <c r="G22" s="10">
        <f>G14</f>
        <v>87476.460770696402</v>
      </c>
    </row>
    <row r="23" spans="1:7">
      <c r="A23" s="77"/>
      <c r="B23" s="7" t="s">
        <v>182</v>
      </c>
      <c r="C23" s="18">
        <f>C22+(C24*C22)</f>
        <v>21589.934998725068</v>
      </c>
      <c r="D23" s="18">
        <f t="shared" ref="D23:F23" si="12">D22+(D24*D22)</f>
        <v>20956.173002467593</v>
      </c>
      <c r="E23" s="18">
        <f t="shared" si="12"/>
        <v>22182.650894361188</v>
      </c>
      <c r="F23" s="18">
        <f t="shared" si="12"/>
        <v>20994.350584967135</v>
      </c>
      <c r="G23" s="10">
        <f>SUM(C23:F23)</f>
        <v>85723.109480520987</v>
      </c>
    </row>
    <row r="24" spans="1:7">
      <c r="A24" s="77"/>
      <c r="B24" s="7" t="s">
        <v>183</v>
      </c>
      <c r="C24" s="13">
        <f>(C21/C20)-1</f>
        <v>-1.2765957446808529E-2</v>
      </c>
      <c r="D24" s="13">
        <f t="shared" ref="D24:F24" si="13">(D21/D20)-1</f>
        <v>-4.1745730550284632E-2</v>
      </c>
      <c r="E24" s="13">
        <f t="shared" si="13"/>
        <v>1.433691756272415E-2</v>
      </c>
      <c r="F24" s="13">
        <f t="shared" si="13"/>
        <v>-4.0000000000000036E-2</v>
      </c>
      <c r="G24" s="14">
        <f>(G23/G22)-1</f>
        <v>-2.0043692608592178E-2</v>
      </c>
    </row>
    <row r="25" spans="1:7">
      <c r="A25" s="77"/>
      <c r="B25" s="17" t="s">
        <v>26</v>
      </c>
      <c r="C25" s="19">
        <f>$G25/4</f>
        <v>22514.81222346098</v>
      </c>
      <c r="D25" s="19">
        <f t="shared" ref="D25:F25" si="14">$G25/4</f>
        <v>22514.81222346098</v>
      </c>
      <c r="E25" s="19">
        <f t="shared" si="14"/>
        <v>22514.81222346098</v>
      </c>
      <c r="F25" s="19">
        <f t="shared" si="14"/>
        <v>22514.81222346098</v>
      </c>
      <c r="G25" s="20">
        <f>G17</f>
        <v>90059.24889384392</v>
      </c>
    </row>
    <row r="26" spans="1:7">
      <c r="A26" s="77"/>
      <c r="B26" s="7" t="s">
        <v>193</v>
      </c>
      <c r="C26" s="18">
        <f>C25+(C27*C25)</f>
        <v>22227.389088693391</v>
      </c>
      <c r="D26" s="18">
        <f t="shared" ref="D26:F26" si="15">D25+(D27*D25)</f>
        <v>21574.914938990121</v>
      </c>
      <c r="E26" s="18">
        <f t="shared" si="15"/>
        <v>22837.605230248955</v>
      </c>
      <c r="F26" s="18">
        <f t="shared" si="15"/>
        <v>21614.21973452254</v>
      </c>
      <c r="G26" s="10">
        <f>SUM(C26:F26)</f>
        <v>88254.128992455007</v>
      </c>
    </row>
    <row r="27" spans="1:7" ht="14" thickBot="1">
      <c r="A27" s="78"/>
      <c r="B27" s="12" t="s">
        <v>192</v>
      </c>
      <c r="C27" s="15">
        <f>IF(((C21/C20)-1)&gt;-Oversikt!$B$3,(C21/C20)-1,-Oversikt!$B$3)</f>
        <v>-1.2765957446808529E-2</v>
      </c>
      <c r="D27" s="15">
        <f>IF(((D21/D20)-1)&gt;-Oversikt!$B$3,(D21/D20)-1,Oversikt!$B$3)</f>
        <v>-4.1745730550284632E-2</v>
      </c>
      <c r="E27" s="15">
        <f>IF(((E21/E20)-1)&gt;-Oversikt!$B$3,(E21/E20)-1,-Oversikt!$B$3)</f>
        <v>1.433691756272415E-2</v>
      </c>
      <c r="F27" s="15">
        <f>IF(((F21/F20)-1)&gt;-Oversikt!$B$3,(F21/F20)-1,-Oversikt!$B$3)</f>
        <v>-4.0000000000000036E-2</v>
      </c>
      <c r="G27" s="16">
        <f>(G26/G25)-1</f>
        <v>-2.004369260859229E-2</v>
      </c>
    </row>
    <row r="28" spans="1:7">
      <c r="A28" s="76" t="s">
        <v>248</v>
      </c>
      <c r="B28" s="5" t="s">
        <v>178</v>
      </c>
      <c r="C28" s="5" t="s">
        <v>197</v>
      </c>
      <c r="D28" s="5" t="s">
        <v>249</v>
      </c>
      <c r="E28" s="5" t="s">
        <v>250</v>
      </c>
      <c r="F28" s="5" t="s">
        <v>251</v>
      </c>
      <c r="G28" s="6"/>
    </row>
    <row r="29" spans="1:7">
      <c r="A29" s="77"/>
      <c r="B29" s="7" t="s">
        <v>179</v>
      </c>
      <c r="C29" s="7">
        <v>2.19</v>
      </c>
      <c r="D29" s="7">
        <v>13.4</v>
      </c>
      <c r="E29" s="7">
        <v>6.2</v>
      </c>
      <c r="F29" s="17">
        <v>1.7</v>
      </c>
      <c r="G29" s="8"/>
    </row>
    <row r="30" spans="1:7">
      <c r="A30" s="77"/>
      <c r="B30" s="7" t="s">
        <v>180</v>
      </c>
      <c r="C30" s="7">
        <v>2.0099999999999998</v>
      </c>
      <c r="D30" s="7">
        <v>12.2</v>
      </c>
      <c r="E30" s="7">
        <v>5.8</v>
      </c>
      <c r="F30" s="17">
        <v>1.5</v>
      </c>
      <c r="G30" s="8"/>
    </row>
    <row r="31" spans="1:7">
      <c r="A31" s="77"/>
      <c r="B31" s="7" t="s">
        <v>181</v>
      </c>
      <c r="C31" s="18">
        <f>$G31/4</f>
        <v>21430.777370130247</v>
      </c>
      <c r="D31" s="18">
        <f t="shared" ref="D31:F31" si="16">$G31/4</f>
        <v>21430.777370130247</v>
      </c>
      <c r="E31" s="18">
        <f t="shared" si="16"/>
        <v>21430.777370130247</v>
      </c>
      <c r="F31" s="18">
        <f t="shared" si="16"/>
        <v>21430.777370130247</v>
      </c>
      <c r="G31" s="10">
        <f>G23</f>
        <v>85723.109480520987</v>
      </c>
    </row>
    <row r="32" spans="1:7">
      <c r="A32" s="77"/>
      <c r="B32" s="7" t="s">
        <v>182</v>
      </c>
      <c r="C32" s="18">
        <f>C31+(C33*C31)</f>
        <v>19669.343613681183</v>
      </c>
      <c r="D32" s="18">
        <f t="shared" ref="D32:E32" si="17">D31+(D33*D31)</f>
        <v>19511.60327728276</v>
      </c>
      <c r="E32" s="18">
        <f t="shared" si="17"/>
        <v>20048.146572057325</v>
      </c>
      <c r="F32" s="18">
        <f>F31+(F33*F31)</f>
        <v>18909.509444232572</v>
      </c>
      <c r="G32" s="10">
        <f>SUM(C32:F32)</f>
        <v>78138.602907253837</v>
      </c>
    </row>
    <row r="33" spans="1:7">
      <c r="A33" s="77"/>
      <c r="B33" s="7" t="s">
        <v>183</v>
      </c>
      <c r="C33" s="13">
        <f>(C30/C29)-1</f>
        <v>-8.2191780821917915E-2</v>
      </c>
      <c r="D33" s="13">
        <f t="shared" ref="D33:F33" si="18">(D30/D29)-1</f>
        <v>-8.9552238805970186E-2</v>
      </c>
      <c r="E33" s="13">
        <f t="shared" si="18"/>
        <v>-6.4516129032258118E-2</v>
      </c>
      <c r="F33" s="13">
        <f t="shared" si="18"/>
        <v>-0.11764705882352944</v>
      </c>
      <c r="G33" s="14">
        <f>(G32/G31)-1</f>
        <v>-8.8476801870918997E-2</v>
      </c>
    </row>
    <row r="34" spans="1:7">
      <c r="A34" s="77"/>
      <c r="B34" s="17" t="s">
        <v>26</v>
      </c>
      <c r="C34" s="19">
        <f>$G34/4</f>
        <v>22063.532248113752</v>
      </c>
      <c r="D34" s="19">
        <f t="shared" ref="D34:F34" si="19">$G34/4</f>
        <v>22063.532248113752</v>
      </c>
      <c r="E34" s="19">
        <f t="shared" si="19"/>
        <v>22063.532248113752</v>
      </c>
      <c r="F34" s="19">
        <f t="shared" si="19"/>
        <v>22063.532248113752</v>
      </c>
      <c r="G34" s="20">
        <f>G26</f>
        <v>88254.128992455007</v>
      </c>
    </row>
    <row r="35" spans="1:7">
      <c r="A35" s="77"/>
      <c r="B35" s="7" t="s">
        <v>193</v>
      </c>
      <c r="C35" s="18">
        <f>C34+(C36*C34)</f>
        <v>20250.091241419468</v>
      </c>
      <c r="D35" s="18">
        <f t="shared" ref="D35" si="20">D34+(D36*D34)</f>
        <v>20087.693539327443</v>
      </c>
      <c r="E35" s="18">
        <f t="shared" ref="E35" si="21">E34+(E36*E34)</f>
        <v>20640.078554687057</v>
      </c>
      <c r="F35" s="18">
        <f t="shared" ref="F35" si="22">F34+(F36*F34)</f>
        <v>19857.179023302378</v>
      </c>
      <c r="G35" s="10">
        <f>SUM(C35:F35)</f>
        <v>80835.042358736348</v>
      </c>
    </row>
    <row r="36" spans="1:7" ht="14" thickBot="1">
      <c r="A36" s="78"/>
      <c r="B36" s="12" t="s">
        <v>192</v>
      </c>
      <c r="C36" s="15">
        <f>IF(((C30/C29)-1)&gt;-Oversikt!$B$3,(C30/C29)-1,-Oversikt!$B$3)</f>
        <v>-8.2191780821917915E-2</v>
      </c>
      <c r="D36" s="15">
        <f>IF(((D30/D29)-1)&gt;-Oversikt!$B$3,(D30/D29)-1,Oversikt!$B$3)</f>
        <v>-8.9552238805970186E-2</v>
      </c>
      <c r="E36" s="15">
        <f>IF(((E30/E29)-1)&gt;-Oversikt!$B$3,(E30/E29)-1,-Oversikt!$B$3)</f>
        <v>-6.4516129032258118E-2</v>
      </c>
      <c r="F36" s="15">
        <f>IF(((F30/F29)-1)&gt;-Oversikt!$B$3,(F30/F29)-1,-Oversikt!$B$3)</f>
        <v>-0.1</v>
      </c>
      <c r="G36" s="16">
        <f>(G35/G34)-1</f>
        <v>-8.4065037165036549E-2</v>
      </c>
    </row>
    <row r="37" spans="1:7">
      <c r="A37" s="76" t="s">
        <v>159</v>
      </c>
      <c r="B37" s="5" t="s">
        <v>178</v>
      </c>
      <c r="C37" s="5" t="s">
        <v>230</v>
      </c>
      <c r="D37" s="5" t="s">
        <v>156</v>
      </c>
      <c r="E37" s="5" t="s">
        <v>157</v>
      </c>
      <c r="F37" s="5" t="s">
        <v>158</v>
      </c>
      <c r="G37" s="6"/>
    </row>
    <row r="38" spans="1:7">
      <c r="A38" s="77"/>
      <c r="B38" s="7" t="s">
        <v>179</v>
      </c>
      <c r="C38" s="7">
        <v>0.2</v>
      </c>
      <c r="D38" s="7">
        <v>19.670000000000002</v>
      </c>
      <c r="E38" s="7">
        <v>32.6</v>
      </c>
      <c r="F38" s="17">
        <v>5.56</v>
      </c>
      <c r="G38" s="8"/>
    </row>
    <row r="39" spans="1:7">
      <c r="A39" s="77"/>
      <c r="B39" s="7" t="s">
        <v>180</v>
      </c>
      <c r="C39" s="7">
        <v>0.2</v>
      </c>
      <c r="D39" s="7">
        <v>19.02</v>
      </c>
      <c r="E39" s="7">
        <v>32</v>
      </c>
      <c r="F39" s="17">
        <v>5.69</v>
      </c>
      <c r="G39" s="8"/>
    </row>
    <row r="40" spans="1:7">
      <c r="A40" s="77"/>
      <c r="B40" s="7" t="s">
        <v>181</v>
      </c>
      <c r="C40" s="18">
        <f>$G40/4</f>
        <v>19534.650726813459</v>
      </c>
      <c r="D40" s="18">
        <f t="shared" ref="D40:F40" si="23">$G40/4</f>
        <v>19534.650726813459</v>
      </c>
      <c r="E40" s="18">
        <f t="shared" si="23"/>
        <v>19534.650726813459</v>
      </c>
      <c r="F40" s="18">
        <f t="shared" si="23"/>
        <v>19534.650726813459</v>
      </c>
      <c r="G40" s="10">
        <f>G32</f>
        <v>78138.602907253837</v>
      </c>
    </row>
    <row r="41" spans="1:7">
      <c r="A41" s="77"/>
      <c r="B41" s="7" t="s">
        <v>182</v>
      </c>
      <c r="C41" s="18">
        <f>C40+(C42*C40)</f>
        <v>19534.650726813459</v>
      </c>
      <c r="D41" s="18">
        <f t="shared" ref="D41:E41" si="24">D40+(D42*D40)</f>
        <v>18889.123376918757</v>
      </c>
      <c r="E41" s="18">
        <f t="shared" si="24"/>
        <v>19175.117277853704</v>
      </c>
      <c r="F41" s="18">
        <f>F40+(F42*F40)</f>
        <v>19991.396157476367</v>
      </c>
      <c r="G41" s="10">
        <f>SUM(C41:F41)</f>
        <v>77590.287539062279</v>
      </c>
    </row>
    <row r="42" spans="1:7">
      <c r="A42" s="77"/>
      <c r="B42" s="7" t="s">
        <v>183</v>
      </c>
      <c r="C42" s="13">
        <f>(C39/C38)-1</f>
        <v>0</v>
      </c>
      <c r="D42" s="13">
        <f t="shared" ref="D42:F42" si="25">(D39/D38)-1</f>
        <v>-3.3045246568378372E-2</v>
      </c>
      <c r="E42" s="13">
        <f t="shared" si="25"/>
        <v>-1.8404907975460127E-2</v>
      </c>
      <c r="F42" s="13">
        <f t="shared" si="25"/>
        <v>2.3381294964028854E-2</v>
      </c>
      <c r="G42" s="14">
        <f>(G41/G40)-1</f>
        <v>-7.0172148949524393E-3</v>
      </c>
    </row>
    <row r="43" spans="1:7">
      <c r="A43" s="77"/>
      <c r="B43" s="17" t="s">
        <v>26</v>
      </c>
      <c r="C43" s="19">
        <f>$G43/4</f>
        <v>20208.760589684087</v>
      </c>
      <c r="D43" s="19">
        <f t="shared" ref="D43:F43" si="26">$G43/4</f>
        <v>20208.760589684087</v>
      </c>
      <c r="E43" s="19">
        <f t="shared" si="26"/>
        <v>20208.760589684087</v>
      </c>
      <c r="F43" s="19">
        <f t="shared" si="26"/>
        <v>20208.760589684087</v>
      </c>
      <c r="G43" s="20">
        <f>G35</f>
        <v>80835.042358736348</v>
      </c>
    </row>
    <row r="44" spans="1:7">
      <c r="A44" s="77"/>
      <c r="B44" s="7" t="s">
        <v>193</v>
      </c>
      <c r="C44" s="18">
        <f>C43+(C45*C43)</f>
        <v>20208.760589684087</v>
      </c>
      <c r="D44" s="18">
        <f>D43+(D45*D43)</f>
        <v>19540.957113156648</v>
      </c>
      <c r="E44" s="18">
        <f t="shared" ref="E44:F44" si="27">E43+(E45*E43)</f>
        <v>19836.820210732847</v>
      </c>
      <c r="F44" s="18">
        <f t="shared" si="27"/>
        <v>20681.267581888933</v>
      </c>
      <c r="G44" s="10">
        <f>SUM(C44:F44)</f>
        <v>80267.805495462511</v>
      </c>
    </row>
    <row r="45" spans="1:7" ht="14" thickBot="1">
      <c r="A45" s="78"/>
      <c r="B45" s="12" t="s">
        <v>192</v>
      </c>
      <c r="C45" s="15">
        <f>IF(((C39/C38)-1)&gt;-Oversikt!$B$3,(C39/C38)-1,-Oversikt!$B$3)</f>
        <v>0</v>
      </c>
      <c r="D45" s="15">
        <f>IF(((D39/D38)-1)&gt;-Oversikt!$B$3,(D39/D38)-1,-Oversikt!$B$3)</f>
        <v>-3.3045246568378372E-2</v>
      </c>
      <c r="E45" s="15">
        <f>IF(((E39/E38)-1)&gt;-Oversikt!$B$3,(E39/E38)-1,-Oversikt!$B$3)</f>
        <v>-1.8404907975460127E-2</v>
      </c>
      <c r="F45" s="15">
        <f>IF(((F39/F38)-1)&gt;-Oversikt!$B$3,(F39/F38)-1,-Oversikt!$B$3)</f>
        <v>2.3381294964028854E-2</v>
      </c>
      <c r="G45" s="16">
        <f>(G44/G43)-1</f>
        <v>-7.0172148949524393E-3</v>
      </c>
    </row>
    <row r="46" spans="1:7">
      <c r="A46" s="76" t="s">
        <v>15</v>
      </c>
      <c r="B46" s="5" t="s">
        <v>178</v>
      </c>
      <c r="C46" s="5" t="s">
        <v>16</v>
      </c>
      <c r="D46" s="5" t="s">
        <v>17</v>
      </c>
      <c r="E46" s="5" t="s">
        <v>18</v>
      </c>
      <c r="F46" s="5" t="s">
        <v>19</v>
      </c>
      <c r="G46" s="6"/>
    </row>
    <row r="47" spans="1:7">
      <c r="A47" s="77"/>
      <c r="B47" s="7" t="s">
        <v>179</v>
      </c>
      <c r="C47" s="7">
        <v>15.7</v>
      </c>
      <c r="D47" s="7">
        <v>12</v>
      </c>
      <c r="E47" s="7">
        <v>4.9400000000000004</v>
      </c>
      <c r="F47" s="17">
        <v>170.8</v>
      </c>
      <c r="G47" s="8"/>
    </row>
    <row r="48" spans="1:7">
      <c r="A48" s="77"/>
      <c r="B48" s="7" t="s">
        <v>180</v>
      </c>
      <c r="C48" s="7">
        <v>15</v>
      </c>
      <c r="D48" s="7">
        <v>11.7</v>
      </c>
      <c r="E48" s="7">
        <v>4.58</v>
      </c>
      <c r="F48" s="17">
        <v>174.8</v>
      </c>
      <c r="G48" s="8"/>
    </row>
    <row r="49" spans="1:7">
      <c r="A49" s="77"/>
      <c r="B49" s="7" t="s">
        <v>181</v>
      </c>
      <c r="C49" s="18">
        <f>$G49/4</f>
        <v>19397.57188476557</v>
      </c>
      <c r="D49" s="18">
        <f t="shared" ref="D49:F49" si="28">$G49/4</f>
        <v>19397.57188476557</v>
      </c>
      <c r="E49" s="18">
        <f t="shared" si="28"/>
        <v>19397.57188476557</v>
      </c>
      <c r="F49" s="18">
        <f t="shared" si="28"/>
        <v>19397.57188476557</v>
      </c>
      <c r="G49" s="10">
        <f>G41</f>
        <v>77590.287539062279</v>
      </c>
    </row>
    <row r="50" spans="1:7">
      <c r="A50" s="77"/>
      <c r="B50" s="7" t="s">
        <v>182</v>
      </c>
      <c r="C50" s="18">
        <f>C49+(C51*C49)</f>
        <v>18532.711991814238</v>
      </c>
      <c r="D50" s="18">
        <f t="shared" ref="D50:E50" si="29">D49+(D51*D49)</f>
        <v>18912.632587646429</v>
      </c>
      <c r="E50" s="18">
        <f t="shared" si="29"/>
        <v>17983.983650248239</v>
      </c>
      <c r="F50" s="18">
        <f>F49+(F51*F49)</f>
        <v>19851.847572933384</v>
      </c>
      <c r="G50" s="10">
        <f>SUM(C50:F50)</f>
        <v>75281.17580264229</v>
      </c>
    </row>
    <row r="51" spans="1:7">
      <c r="A51" s="77"/>
      <c r="B51" s="7" t="s">
        <v>183</v>
      </c>
      <c r="C51" s="13">
        <f>(C48/C47)-1</f>
        <v>-4.4585987261146487E-2</v>
      </c>
      <c r="D51" s="13">
        <f t="shared" ref="D51:F51" si="30">(D48/D47)-1</f>
        <v>-2.5000000000000022E-2</v>
      </c>
      <c r="E51" s="13">
        <f t="shared" si="30"/>
        <v>-7.2874493927125528E-2</v>
      </c>
      <c r="F51" s="13">
        <f t="shared" si="30"/>
        <v>2.3419203747072626E-2</v>
      </c>
      <c r="G51" s="14">
        <f>(G50/G49)-1</f>
        <v>-2.9760319360299881E-2</v>
      </c>
    </row>
    <row r="52" spans="1:7">
      <c r="A52" s="77"/>
      <c r="B52" s="17" t="s">
        <v>26</v>
      </c>
      <c r="C52" s="19">
        <f>$G52/4</f>
        <v>20066.951373865628</v>
      </c>
      <c r="D52" s="19">
        <f t="shared" ref="D52:F52" si="31">$G52/4</f>
        <v>20066.951373865628</v>
      </c>
      <c r="E52" s="19">
        <f t="shared" si="31"/>
        <v>20066.951373865628</v>
      </c>
      <c r="F52" s="19">
        <f t="shared" si="31"/>
        <v>20066.951373865628</v>
      </c>
      <c r="G52" s="20">
        <f>G44</f>
        <v>80267.805495462511</v>
      </c>
    </row>
    <row r="53" spans="1:7">
      <c r="A53" s="77"/>
      <c r="B53" s="7" t="s">
        <v>193</v>
      </c>
      <c r="C53" s="18">
        <f>C52+(C54*C52)</f>
        <v>19172.246535540409</v>
      </c>
      <c r="D53" s="18">
        <f>D52+(D54*D52)</f>
        <v>19565.277589518988</v>
      </c>
      <c r="E53" s="18">
        <f t="shared" ref="E53:F53" si="32">E52+(E54*E52)</f>
        <v>18604.582447834935</v>
      </c>
      <c r="F53" s="18">
        <f t="shared" si="32"/>
        <v>20536.903396672787</v>
      </c>
      <c r="G53" s="10">
        <f>SUM(C53:F53)</f>
        <v>77879.009969567123</v>
      </c>
    </row>
    <row r="54" spans="1:7" ht="14" thickBot="1">
      <c r="A54" s="78"/>
      <c r="B54" s="12" t="s">
        <v>192</v>
      </c>
      <c r="C54" s="15">
        <f>IF(((C48/C47)-1)&gt;-Oversikt!$B$3,(C48/C47)-1,-Oversikt!$B$3)</f>
        <v>-4.4585987261146487E-2</v>
      </c>
      <c r="D54" s="15">
        <f>IF(((D48/D47)-1)&gt;-Oversikt!$B$3,(D48/D47)-1,-Oversikt!$B$3)</f>
        <v>-2.5000000000000022E-2</v>
      </c>
      <c r="E54" s="15">
        <f>IF(((E48/E47)-1)&gt;-Oversikt!$B$3,(E48/E47)-1,-Oversikt!$B$3)</f>
        <v>-7.2874493927125528E-2</v>
      </c>
      <c r="F54" s="15">
        <f>IF(((F48/F47)-1)&gt;-Oversikt!$B$3,(F48/F47)-1,-Oversikt!$B$3)</f>
        <v>2.3419203747072626E-2</v>
      </c>
      <c r="G54" s="16">
        <f>(G53/G52)-1</f>
        <v>-2.976031936029977E-2</v>
      </c>
    </row>
    <row r="55" spans="1:7">
      <c r="A55" s="76" t="s">
        <v>236</v>
      </c>
      <c r="B55" s="5" t="s">
        <v>178</v>
      </c>
      <c r="C55" s="5" t="s">
        <v>237</v>
      </c>
      <c r="D55" s="5" t="s">
        <v>238</v>
      </c>
      <c r="E55" s="5" t="s">
        <v>239</v>
      </c>
      <c r="F55" s="5" t="s">
        <v>240</v>
      </c>
      <c r="G55" s="6"/>
    </row>
    <row r="56" spans="1:7">
      <c r="A56" s="77"/>
      <c r="B56" s="7" t="s">
        <v>179</v>
      </c>
      <c r="C56" s="7">
        <v>2.71</v>
      </c>
      <c r="D56" s="7">
        <v>6.67</v>
      </c>
      <c r="E56" s="7">
        <v>6</v>
      </c>
      <c r="F56" s="17">
        <v>16</v>
      </c>
      <c r="G56" s="8"/>
    </row>
    <row r="57" spans="1:7">
      <c r="A57" s="77"/>
      <c r="B57" s="7" t="s">
        <v>180</v>
      </c>
      <c r="C57" s="7">
        <v>2.5</v>
      </c>
      <c r="D57" s="7">
        <v>6.39</v>
      </c>
      <c r="E57" s="7">
        <v>5.84</v>
      </c>
      <c r="F57" s="17">
        <v>17.2</v>
      </c>
      <c r="G57" s="8"/>
    </row>
    <row r="58" spans="1:7">
      <c r="A58" s="77"/>
      <c r="B58" s="7" t="s">
        <v>181</v>
      </c>
      <c r="C58" s="18">
        <f>$G58/4</f>
        <v>18820.293950660573</v>
      </c>
      <c r="D58" s="18">
        <f t="shared" ref="D58:F58" si="33">$G58/4</f>
        <v>18820.293950660573</v>
      </c>
      <c r="E58" s="18">
        <f t="shared" si="33"/>
        <v>18820.293950660573</v>
      </c>
      <c r="F58" s="18">
        <f t="shared" si="33"/>
        <v>18820.293950660573</v>
      </c>
      <c r="G58" s="10">
        <f>G50</f>
        <v>75281.17580264229</v>
      </c>
    </row>
    <row r="59" spans="1:7">
      <c r="A59" s="77"/>
      <c r="B59" s="7" t="s">
        <v>182</v>
      </c>
      <c r="C59" s="18">
        <f>C58+(C60*C58)</f>
        <v>17361.894788432262</v>
      </c>
      <c r="D59" s="18">
        <f t="shared" ref="D59:E59" si="34">D58+(D60*D58)</f>
        <v>18030.236633391462</v>
      </c>
      <c r="E59" s="18">
        <f t="shared" si="34"/>
        <v>18318.419445309624</v>
      </c>
      <c r="F59" s="18">
        <f>F58+(F60*F58)</f>
        <v>20231.815996960115</v>
      </c>
      <c r="G59" s="10">
        <f>SUM(C59:F59)</f>
        <v>73942.366864093463</v>
      </c>
    </row>
    <row r="60" spans="1:7">
      <c r="A60" s="77"/>
      <c r="B60" s="7" t="s">
        <v>183</v>
      </c>
      <c r="C60" s="13">
        <f>(C57/C56)-1</f>
        <v>-7.7490774907749027E-2</v>
      </c>
      <c r="D60" s="13">
        <f t="shared" ref="D60:F60" si="35">(D57/D56)-1</f>
        <v>-4.1979010494752611E-2</v>
      </c>
      <c r="E60" s="13">
        <f t="shared" si="35"/>
        <v>-2.6666666666666727E-2</v>
      </c>
      <c r="F60" s="13">
        <f t="shared" si="35"/>
        <v>7.4999999999999956E-2</v>
      </c>
      <c r="G60" s="14">
        <f>(G59/G58)-1</f>
        <v>-1.7784113017292102E-2</v>
      </c>
    </row>
    <row r="61" spans="1:7">
      <c r="A61" s="77"/>
      <c r="B61" s="17" t="s">
        <v>26</v>
      </c>
      <c r="C61" s="19">
        <f>$G61/4</f>
        <v>19469.752492391781</v>
      </c>
      <c r="D61" s="19">
        <f t="shared" ref="D61:F61" si="36">$G61/4</f>
        <v>19469.752492391781</v>
      </c>
      <c r="E61" s="19">
        <f t="shared" si="36"/>
        <v>19469.752492391781</v>
      </c>
      <c r="F61" s="19">
        <f t="shared" si="36"/>
        <v>19469.752492391781</v>
      </c>
      <c r="G61" s="20">
        <f>G53</f>
        <v>77879.009969567123</v>
      </c>
    </row>
    <row r="62" spans="1:7">
      <c r="A62" s="77"/>
      <c r="B62" s="7" t="s">
        <v>193</v>
      </c>
      <c r="C62" s="18">
        <f>C61+(C63*C61)</f>
        <v>17961.026284494263</v>
      </c>
      <c r="D62" s="18">
        <f>D61+(D63*D61)</f>
        <v>18652.431548183431</v>
      </c>
      <c r="E62" s="18">
        <f t="shared" ref="E62:F62" si="37">E61+(E63*E61)</f>
        <v>18950.559092594667</v>
      </c>
      <c r="F62" s="18">
        <f t="shared" si="37"/>
        <v>20929.983929321163</v>
      </c>
      <c r="G62" s="10">
        <f>SUM(C62:F62)</f>
        <v>76494.000854593527</v>
      </c>
    </row>
    <row r="63" spans="1:7" ht="14" thickBot="1">
      <c r="A63" s="78"/>
      <c r="B63" s="12" t="s">
        <v>192</v>
      </c>
      <c r="C63" s="15">
        <f>IF(((C57/C56)-1)&gt;-Oversikt!$B$3,(C57/C56)-1,-Oversikt!$B$3)</f>
        <v>-7.7490774907749027E-2</v>
      </c>
      <c r="D63" s="15">
        <f>IF(((D57/D56)-1)&gt;-Oversikt!$B$3,(D57/D56)-1,-Oversikt!$B$3)</f>
        <v>-4.1979010494752611E-2</v>
      </c>
      <c r="E63" s="15">
        <f>IF(((E57/E56)-1)&gt;-Oversikt!$B$3,(E57/E56)-1,-Oversikt!$B$3)</f>
        <v>-2.6666666666666727E-2</v>
      </c>
      <c r="F63" s="15">
        <f>IF(((F57/F56)-1)&gt;-Oversikt!$B$3,(F57/F56)-1,-Oversikt!$B$3)</f>
        <v>7.4999999999999956E-2</v>
      </c>
      <c r="G63" s="16">
        <f>(G62/G61)-1</f>
        <v>-1.7784113017292102E-2</v>
      </c>
    </row>
    <row r="64" spans="1:7">
      <c r="A64" s="76" t="s">
        <v>138</v>
      </c>
      <c r="B64" s="5" t="s">
        <v>178</v>
      </c>
      <c r="C64" s="5" t="s">
        <v>139</v>
      </c>
      <c r="D64" s="5" t="s">
        <v>140</v>
      </c>
      <c r="E64" s="5" t="s">
        <v>141</v>
      </c>
      <c r="F64" s="5" t="s">
        <v>142</v>
      </c>
      <c r="G64" s="6"/>
    </row>
    <row r="65" spans="1:7">
      <c r="A65" s="77"/>
      <c r="B65" s="7" t="s">
        <v>179</v>
      </c>
      <c r="C65" s="7">
        <v>1.73</v>
      </c>
      <c r="D65" s="7">
        <v>91.35</v>
      </c>
      <c r="E65" s="7">
        <v>61.8</v>
      </c>
      <c r="F65" s="17">
        <v>5.0599999999999996</v>
      </c>
      <c r="G65" s="8"/>
    </row>
    <row r="66" spans="1:7">
      <c r="A66" s="77"/>
      <c r="B66" s="7" t="s">
        <v>180</v>
      </c>
      <c r="C66" s="7">
        <v>1.56</v>
      </c>
      <c r="D66" s="7">
        <v>85.65</v>
      </c>
      <c r="E66" s="7">
        <v>58.1</v>
      </c>
      <c r="F66" s="17">
        <v>4.67</v>
      </c>
      <c r="G66" s="8"/>
    </row>
    <row r="67" spans="1:7">
      <c r="A67" s="77"/>
      <c r="B67" s="7" t="s">
        <v>181</v>
      </c>
      <c r="C67" s="18">
        <f>$G67/4</f>
        <v>18485.591716023366</v>
      </c>
      <c r="D67" s="18">
        <f t="shared" ref="D67:F67" si="38">$G67/4</f>
        <v>18485.591716023366</v>
      </c>
      <c r="E67" s="18">
        <f t="shared" si="38"/>
        <v>18485.591716023366</v>
      </c>
      <c r="F67" s="18">
        <f t="shared" si="38"/>
        <v>18485.591716023366</v>
      </c>
      <c r="G67" s="10">
        <f>G59</f>
        <v>73942.366864093463</v>
      </c>
    </row>
    <row r="68" spans="1:7">
      <c r="A68" s="77"/>
      <c r="B68" s="7" t="s">
        <v>182</v>
      </c>
      <c r="C68" s="18">
        <f>C67+(C69*C67)</f>
        <v>16669.088483812979</v>
      </c>
      <c r="D68" s="18">
        <f t="shared" ref="D68:E68" si="39">D67+(D69*D67)</f>
        <v>17332.139359358527</v>
      </c>
      <c r="E68" s="18">
        <f t="shared" si="39"/>
        <v>17378.849169918409</v>
      </c>
      <c r="F68" s="18">
        <f>F67+(F69*F67)</f>
        <v>17060.812907871368</v>
      </c>
      <c r="G68" s="10">
        <f>SUM(C68:F68)</f>
        <v>68440.889920961286</v>
      </c>
    </row>
    <row r="69" spans="1:7">
      <c r="A69" s="77"/>
      <c r="B69" s="7" t="s">
        <v>183</v>
      </c>
      <c r="C69" s="13">
        <f>(C66/C65)-1</f>
        <v>-9.8265895953757232E-2</v>
      </c>
      <c r="D69" s="13">
        <f t="shared" ref="D69:F69" si="40">(D66/D65)-1</f>
        <v>-6.2397372742200252E-2</v>
      </c>
      <c r="E69" s="13">
        <f t="shared" si="40"/>
        <v>-5.9870550161812197E-2</v>
      </c>
      <c r="F69" s="13">
        <f t="shared" si="40"/>
        <v>-7.7075098814229137E-2</v>
      </c>
      <c r="G69" s="14">
        <f>(G68/G67)-1</f>
        <v>-7.4402229417999677E-2</v>
      </c>
    </row>
    <row r="70" spans="1:7">
      <c r="A70" s="77"/>
      <c r="B70" s="17" t="s">
        <v>26</v>
      </c>
      <c r="C70" s="19">
        <f>$G70/4</f>
        <v>19123.500213648382</v>
      </c>
      <c r="D70" s="19">
        <f t="shared" ref="D70:F70" si="41">$G70/4</f>
        <v>19123.500213648382</v>
      </c>
      <c r="E70" s="19">
        <f t="shared" si="41"/>
        <v>19123.500213648382</v>
      </c>
      <c r="F70" s="19">
        <f t="shared" si="41"/>
        <v>19123.500213648382</v>
      </c>
      <c r="G70" s="20">
        <f>G62</f>
        <v>76494.000854593527</v>
      </c>
    </row>
    <row r="71" spans="1:7">
      <c r="A71" s="77"/>
      <c r="B71" s="7" t="s">
        <v>193</v>
      </c>
      <c r="C71" s="18">
        <f>C70+(C72*C70)</f>
        <v>17244.312331382356</v>
      </c>
      <c r="D71" s="18">
        <f>D70+(D72*D70)</f>
        <v>17930.244042681818</v>
      </c>
      <c r="E71" s="18">
        <f t="shared" ref="E71:F71" si="42">E70+(E72*E70)</f>
        <v>17978.565734837721</v>
      </c>
      <c r="F71" s="18">
        <f t="shared" si="42"/>
        <v>17649.554545007501</v>
      </c>
      <c r="G71" s="10">
        <f>SUM(C71:F71)</f>
        <v>70802.676653909395</v>
      </c>
    </row>
    <row r="72" spans="1:7" ht="14" thickBot="1">
      <c r="A72" s="78"/>
      <c r="B72" s="12" t="s">
        <v>192</v>
      </c>
      <c r="C72" s="15">
        <f>IF(((C66/C65)-1)&gt;-Oversikt!$B$3,(C66/C65)-1,-Oversikt!$B$3)</f>
        <v>-9.8265895953757232E-2</v>
      </c>
      <c r="D72" s="15">
        <f>IF(((D66/D65)-1)&gt;-Oversikt!$B$3,(D66/D65)-1,-Oversikt!$B$3)</f>
        <v>-6.2397372742200252E-2</v>
      </c>
      <c r="E72" s="15">
        <f>IF(((E66/E65)-1)&gt;-Oversikt!$B$3,(E66/E65)-1,-Oversikt!$B$3)</f>
        <v>-5.9870550161812197E-2</v>
      </c>
      <c r="F72" s="15">
        <f>IF(((F66/F65)-1)&gt;-Oversikt!$B$3,(F66/F65)-1,-Oversikt!$B$3)</f>
        <v>-7.7075098814229137E-2</v>
      </c>
      <c r="G72" s="16">
        <f>(G71/G70)-1</f>
        <v>-7.4402229417999677E-2</v>
      </c>
    </row>
    <row r="73" spans="1:7">
      <c r="A73" s="76" t="s">
        <v>210</v>
      </c>
      <c r="B73" s="5" t="s">
        <v>178</v>
      </c>
      <c r="C73" s="5" t="s">
        <v>211</v>
      </c>
      <c r="D73" s="5" t="s">
        <v>212</v>
      </c>
      <c r="E73" s="5" t="s">
        <v>213</v>
      </c>
      <c r="F73" s="5" t="s">
        <v>214</v>
      </c>
      <c r="G73" s="6"/>
    </row>
    <row r="74" spans="1:7">
      <c r="A74" s="77"/>
      <c r="B74" s="7" t="s">
        <v>179</v>
      </c>
      <c r="C74" s="7">
        <v>12.55</v>
      </c>
      <c r="D74" s="7">
        <v>4.3499999999999996</v>
      </c>
      <c r="E74" s="7">
        <v>8.7899999999999991</v>
      </c>
      <c r="F74" s="17">
        <v>62.75</v>
      </c>
      <c r="G74" s="8"/>
    </row>
    <row r="75" spans="1:7">
      <c r="A75" s="77"/>
      <c r="B75" s="7" t="s">
        <v>180</v>
      </c>
      <c r="C75" s="7">
        <v>12.3</v>
      </c>
      <c r="D75" s="7">
        <v>4.3899999999999997</v>
      </c>
      <c r="E75" s="7">
        <v>8.56</v>
      </c>
      <c r="F75" s="17">
        <v>64.5</v>
      </c>
      <c r="G75" s="8"/>
    </row>
    <row r="76" spans="1:7">
      <c r="A76" s="77"/>
      <c r="B76" s="7" t="s">
        <v>181</v>
      </c>
      <c r="C76" s="18">
        <f>$G76/4</f>
        <v>17110.222480240322</v>
      </c>
      <c r="D76" s="18">
        <f t="shared" ref="D76:F76" si="43">$G76/4</f>
        <v>17110.222480240322</v>
      </c>
      <c r="E76" s="18">
        <f t="shared" si="43"/>
        <v>17110.222480240322</v>
      </c>
      <c r="F76" s="18">
        <f t="shared" si="43"/>
        <v>17110.222480240322</v>
      </c>
      <c r="G76" s="10">
        <f>G68</f>
        <v>68440.889920961286</v>
      </c>
    </row>
    <row r="77" spans="1:7">
      <c r="A77" s="77"/>
      <c r="B77" s="7" t="s">
        <v>182</v>
      </c>
      <c r="C77" s="18">
        <f>C76+(C78*C76)</f>
        <v>16769.381394976572</v>
      </c>
      <c r="D77" s="18">
        <f t="shared" ref="D77:E77" si="44">D76+(D78*D76)</f>
        <v>17267.557859368968</v>
      </c>
      <c r="E77" s="18">
        <f t="shared" si="44"/>
        <v>16662.514724784662</v>
      </c>
      <c r="F77" s="18">
        <f>F76+(F78*F76)</f>
        <v>17587.399999609574</v>
      </c>
      <c r="G77" s="10">
        <f>SUM(C77:F77)</f>
        <v>68286.853978739775</v>
      </c>
    </row>
    <row r="78" spans="1:7">
      <c r="A78" s="77"/>
      <c r="B78" s="7" t="s">
        <v>183</v>
      </c>
      <c r="C78" s="13">
        <f>(C75/C74)-1</f>
        <v>-1.9920318725099584E-2</v>
      </c>
      <c r="D78" s="13">
        <f t="shared" ref="D78:F78" si="45">(D75/D74)-1</f>
        <v>9.1954022988505191E-3</v>
      </c>
      <c r="E78" s="13">
        <f t="shared" si="45"/>
        <v>-2.6166097838452584E-2</v>
      </c>
      <c r="F78" s="13">
        <f t="shared" si="45"/>
        <v>2.7888446215139417E-2</v>
      </c>
      <c r="G78" s="14">
        <f>(G77/G76)-1</f>
        <v>-2.2506420123905579E-3</v>
      </c>
    </row>
    <row r="79" spans="1:7">
      <c r="A79" s="77"/>
      <c r="B79" s="17" t="s">
        <v>26</v>
      </c>
      <c r="C79" s="19">
        <f>$G79/4</f>
        <v>17700.669163477349</v>
      </c>
      <c r="D79" s="19">
        <f t="shared" ref="D79:F79" si="46">$G79/4</f>
        <v>17700.669163477349</v>
      </c>
      <c r="E79" s="19">
        <f t="shared" si="46"/>
        <v>17700.669163477349</v>
      </c>
      <c r="F79" s="19">
        <f t="shared" si="46"/>
        <v>17700.669163477349</v>
      </c>
      <c r="G79" s="20">
        <f>G71</f>
        <v>70802.676653909395</v>
      </c>
    </row>
    <row r="80" spans="1:7">
      <c r="A80" s="77"/>
      <c r="B80" s="7" t="s">
        <v>193</v>
      </c>
      <c r="C80" s="18">
        <f>C79+(C81*C79)</f>
        <v>17348.066192093338</v>
      </c>
      <c r="D80" s="18">
        <f>D79+(D81*D79)</f>
        <v>17863.43393739438</v>
      </c>
      <c r="E80" s="18">
        <f t="shared" ref="E80:F80" si="47">E79+(E81*E79)</f>
        <v>17237.511722339721</v>
      </c>
      <c r="F80" s="18">
        <f t="shared" si="47"/>
        <v>18194.313323414965</v>
      </c>
      <c r="G80" s="10">
        <f>SUM(C80:F80)</f>
        <v>70643.325175242411</v>
      </c>
    </row>
    <row r="81" spans="1:7" ht="14" thickBot="1">
      <c r="A81" s="78"/>
      <c r="B81" s="12" t="s">
        <v>192</v>
      </c>
      <c r="C81" s="15">
        <f>IF(((C75/C74)-1)&gt;-Oversikt!$B$3,(C75/C74)-1,-Oversikt!$B$3)</f>
        <v>-1.9920318725099584E-2</v>
      </c>
      <c r="D81" s="15">
        <f>IF(((D75/D74)-1)&gt;-Oversikt!$B$3,(D75/D74)-1,-Oversikt!$B$3)</f>
        <v>9.1954022988505191E-3</v>
      </c>
      <c r="E81" s="15">
        <f>IF(((E75/E74)-1)&gt;-Oversikt!$B$3,(E75/E74)-1,-Oversikt!$B$3)</f>
        <v>-2.6166097838452584E-2</v>
      </c>
      <c r="F81" s="15">
        <f>IF(((F75/F74)-1)&gt;-Oversikt!$B$3,(F75/F74)-1,-Oversikt!$B$3)</f>
        <v>2.7888446215139417E-2</v>
      </c>
      <c r="G81" s="16">
        <f>(G80/G79)-1</f>
        <v>-2.2506420123904469E-3</v>
      </c>
    </row>
    <row r="82" spans="1:7">
      <c r="A82" s="76" t="s">
        <v>253</v>
      </c>
      <c r="B82" s="5" t="s">
        <v>178</v>
      </c>
      <c r="C82" s="5" t="s">
        <v>254</v>
      </c>
      <c r="D82" s="5" t="s">
        <v>255</v>
      </c>
      <c r="E82" s="5" t="s">
        <v>256</v>
      </c>
      <c r="F82" s="5" t="s">
        <v>257</v>
      </c>
      <c r="G82" s="6"/>
    </row>
    <row r="83" spans="1:7">
      <c r="A83" s="77"/>
      <c r="B83" s="7" t="s">
        <v>179</v>
      </c>
      <c r="C83" s="7">
        <v>2.6</v>
      </c>
      <c r="D83" s="7">
        <v>5.75</v>
      </c>
      <c r="E83" s="7">
        <v>15.2</v>
      </c>
      <c r="F83" s="17">
        <v>13.6</v>
      </c>
      <c r="G83" s="8"/>
    </row>
    <row r="84" spans="1:7">
      <c r="A84" s="77"/>
      <c r="B84" s="7" t="s">
        <v>180</v>
      </c>
      <c r="C84" s="7">
        <v>2.64</v>
      </c>
      <c r="D84" s="7">
        <v>5.67</v>
      </c>
      <c r="E84" s="7">
        <v>13.85</v>
      </c>
      <c r="F84" s="17">
        <v>13</v>
      </c>
      <c r="G84" s="8"/>
    </row>
    <row r="85" spans="1:7">
      <c r="A85" s="77"/>
      <c r="B85" s="7" t="s">
        <v>181</v>
      </c>
      <c r="C85" s="18">
        <f>$G85/4</f>
        <v>17071.713494684944</v>
      </c>
      <c r="D85" s="18">
        <f t="shared" ref="D85:F85" si="48">$G85/4</f>
        <v>17071.713494684944</v>
      </c>
      <c r="E85" s="18">
        <f t="shared" si="48"/>
        <v>17071.713494684944</v>
      </c>
      <c r="F85" s="18">
        <f t="shared" si="48"/>
        <v>17071.713494684944</v>
      </c>
      <c r="G85" s="10">
        <f>G77</f>
        <v>68286.853978739775</v>
      </c>
    </row>
    <row r="86" spans="1:7">
      <c r="A86" s="77"/>
      <c r="B86" s="7" t="s">
        <v>182</v>
      </c>
      <c r="C86" s="18">
        <f>C85+(C87*C85)</f>
        <v>17334.355240757021</v>
      </c>
      <c r="D86" s="18">
        <f t="shared" ref="D86:E86" si="49">D85+(D87*D85)</f>
        <v>16834.19400258498</v>
      </c>
      <c r="E86" s="18">
        <f t="shared" si="49"/>
        <v>15555.475782985952</v>
      </c>
      <c r="F86" s="18">
        <f>F85+(F87*F85)</f>
        <v>16318.54966403708</v>
      </c>
      <c r="G86" s="10">
        <f>SUM(C86:F86)</f>
        <v>66042.574690365029</v>
      </c>
    </row>
    <row r="87" spans="1:7">
      <c r="A87" s="77"/>
      <c r="B87" s="7" t="s">
        <v>183</v>
      </c>
      <c r="C87" s="13">
        <f>(C84/C83)-1</f>
        <v>1.538461538461533E-2</v>
      </c>
      <c r="D87" s="13">
        <f t="shared" ref="D87:F87" si="50">(D84/D83)-1</f>
        <v>-1.3913043478260834E-2</v>
      </c>
      <c r="E87" s="13">
        <f t="shared" si="50"/>
        <v>-8.8815789473684181E-2</v>
      </c>
      <c r="F87" s="13">
        <f t="shared" si="50"/>
        <v>-4.4117647058823484E-2</v>
      </c>
      <c r="G87" s="14">
        <f>(G86/G85)-1</f>
        <v>-3.2865466156538292E-2</v>
      </c>
    </row>
    <row r="88" spans="1:7">
      <c r="A88" s="77"/>
      <c r="B88" s="17" t="s">
        <v>26</v>
      </c>
      <c r="C88" s="19">
        <f>$G88/4</f>
        <v>17660.831293810603</v>
      </c>
      <c r="D88" s="19">
        <f t="shared" ref="D88:F88" si="51">$G88/4</f>
        <v>17660.831293810603</v>
      </c>
      <c r="E88" s="19">
        <f t="shared" si="51"/>
        <v>17660.831293810603</v>
      </c>
      <c r="F88" s="19">
        <f t="shared" si="51"/>
        <v>17660.831293810603</v>
      </c>
      <c r="G88" s="20">
        <f>G80</f>
        <v>70643.325175242411</v>
      </c>
    </row>
    <row r="89" spans="1:7">
      <c r="A89" s="77"/>
      <c r="B89" s="7" t="s">
        <v>193</v>
      </c>
      <c r="C89" s="18">
        <f>C88+(C90*C88)</f>
        <v>17932.536390638455</v>
      </c>
      <c r="D89" s="18">
        <f>D88+(D90*D88)</f>
        <v>17415.115380157586</v>
      </c>
      <c r="E89" s="18">
        <f t="shared" ref="E89:F89" si="52">E88+(E90*E88)</f>
        <v>16092.270619689267</v>
      </c>
      <c r="F89" s="18">
        <f t="shared" si="52"/>
        <v>16881.676972024841</v>
      </c>
      <c r="G89" s="10">
        <f>SUM(C89:F89)</f>
        <v>68321.599362510155</v>
      </c>
    </row>
    <row r="90" spans="1:7" ht="14" thickBot="1">
      <c r="A90" s="78"/>
      <c r="B90" s="12" t="s">
        <v>192</v>
      </c>
      <c r="C90" s="15">
        <f>IF(((C84/C83)-1)&gt;-Oversikt!$B$3,(C84/C83)-1,-Oversikt!$B$3)</f>
        <v>1.538461538461533E-2</v>
      </c>
      <c r="D90" s="15">
        <f>IF(((D84/D83)-1)&gt;-Oversikt!$B$3,(D84/D83)-1,-Oversikt!$B$3)</f>
        <v>-1.3913043478260834E-2</v>
      </c>
      <c r="E90" s="15">
        <f>IF(((E84/E83)-1)&gt;-Oversikt!$B$3,(E84/E83)-1,-Oversikt!$B$3)</f>
        <v>-8.8815789473684181E-2</v>
      </c>
      <c r="F90" s="15">
        <f>IF(((F84/F83)-1)&gt;-Oversikt!$B$3,(F84/F83)-1,-Oversikt!$B$3)</f>
        <v>-4.4117647058823484E-2</v>
      </c>
      <c r="G90" s="16">
        <f>(G89/G88)-1</f>
        <v>-3.2865466156538292E-2</v>
      </c>
    </row>
  </sheetData>
  <sheetCalcPr fullCalcOnLoad="1"/>
  <mergeCells count="10">
    <mergeCell ref="A2:A9"/>
    <mergeCell ref="A10:A18"/>
    <mergeCell ref="A19:A27"/>
    <mergeCell ref="A28:A36"/>
    <mergeCell ref="A37:A45"/>
    <mergeCell ref="A82:A90"/>
    <mergeCell ref="A73:A81"/>
    <mergeCell ref="A64:A72"/>
    <mergeCell ref="A55:A63"/>
    <mergeCell ref="A46:A54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90"/>
  <sheetViews>
    <sheetView topLeftCell="A63" workbookViewId="0">
      <selection activeCell="C87" sqref="C87:F87"/>
    </sheetView>
  </sheetViews>
  <sheetFormatPr baseColWidth="10" defaultRowHeight="13"/>
  <sheetData>
    <row r="1" spans="1:7" ht="14" thickBot="1">
      <c r="C1" s="2" t="s">
        <v>152</v>
      </c>
      <c r="D1" s="2" t="s">
        <v>175</v>
      </c>
      <c r="E1" s="2" t="s">
        <v>176</v>
      </c>
      <c r="F1" s="2" t="s">
        <v>177</v>
      </c>
      <c r="G1" s="2" t="s">
        <v>186</v>
      </c>
    </row>
    <row r="2" spans="1:7">
      <c r="A2" s="76" t="s">
        <v>184</v>
      </c>
      <c r="B2" s="5" t="s">
        <v>178</v>
      </c>
      <c r="C2" s="5" t="s">
        <v>194</v>
      </c>
      <c r="D2" s="5" t="s">
        <v>195</v>
      </c>
      <c r="E2" s="5" t="s">
        <v>196</v>
      </c>
      <c r="F2" s="5" t="s">
        <v>197</v>
      </c>
      <c r="G2" s="6"/>
    </row>
    <row r="3" spans="1:7">
      <c r="A3" s="79"/>
      <c r="B3" s="7" t="s">
        <v>179</v>
      </c>
      <c r="C3" s="7">
        <v>13.9</v>
      </c>
      <c r="D3" s="7">
        <v>7.79</v>
      </c>
      <c r="E3" s="7">
        <v>0.47</v>
      </c>
      <c r="F3" s="7">
        <v>1.48</v>
      </c>
      <c r="G3" s="8"/>
    </row>
    <row r="4" spans="1:7">
      <c r="A4" s="79"/>
      <c r="B4" s="7" t="s">
        <v>180</v>
      </c>
      <c r="C4" s="7">
        <v>13.5</v>
      </c>
      <c r="D4" s="7">
        <v>6.7</v>
      </c>
      <c r="E4" s="7">
        <v>0.47</v>
      </c>
      <c r="F4" s="7">
        <v>1.61</v>
      </c>
      <c r="G4" s="8"/>
    </row>
    <row r="5" spans="1:7">
      <c r="A5" s="79"/>
      <c r="B5" s="7" t="s">
        <v>181</v>
      </c>
      <c r="C5" s="7">
        <f>$G5/4</f>
        <v>25000</v>
      </c>
      <c r="D5" s="7">
        <f t="shared" ref="D5:F5" si="0">$G5/4</f>
        <v>25000</v>
      </c>
      <c r="E5" s="7">
        <f t="shared" si="0"/>
        <v>25000</v>
      </c>
      <c r="F5" s="7">
        <f t="shared" si="0"/>
        <v>25000</v>
      </c>
      <c r="G5" s="8">
        <f>Oversikt!B2</f>
        <v>100000</v>
      </c>
    </row>
    <row r="6" spans="1:7">
      <c r="A6" s="79"/>
      <c r="B6" s="7" t="s">
        <v>182</v>
      </c>
      <c r="C6" s="9">
        <f>C5+(C7*C5)</f>
        <v>24280.575539568345</v>
      </c>
      <c r="D6" s="9">
        <f t="shared" ref="D6:F6" si="1">D5+(D7*D5)</f>
        <v>21501.925545571245</v>
      </c>
      <c r="E6" s="9">
        <f t="shared" si="1"/>
        <v>25000</v>
      </c>
      <c r="F6" s="9">
        <f t="shared" si="1"/>
        <v>27195.945945945947</v>
      </c>
      <c r="G6" s="10">
        <f>SUM(C6:F6)</f>
        <v>97978.447031085539</v>
      </c>
    </row>
    <row r="7" spans="1:7">
      <c r="A7" s="79"/>
      <c r="B7" s="7" t="s">
        <v>183</v>
      </c>
      <c r="C7" s="13">
        <f>(C4/C3)-1</f>
        <v>-2.877697841726623E-2</v>
      </c>
      <c r="D7" s="13">
        <f t="shared" ref="D7:F7" si="2">(D4/D3)-1</f>
        <v>-0.13992297817715016</v>
      </c>
      <c r="E7" s="13">
        <f t="shared" si="2"/>
        <v>0</v>
      </c>
      <c r="F7" s="13">
        <f t="shared" si="2"/>
        <v>8.783783783783794E-2</v>
      </c>
      <c r="G7" s="14">
        <f>(G6/G5)-1</f>
        <v>-2.021552968914464E-2</v>
      </c>
    </row>
    <row r="8" spans="1:7">
      <c r="A8" s="79"/>
      <c r="B8" s="7" t="s">
        <v>193</v>
      </c>
      <c r="C8" s="11">
        <f>C5+(C9*C5)</f>
        <v>24280.575539568345</v>
      </c>
      <c r="D8" s="11">
        <f t="shared" ref="D8:F8" si="3">D5+(D9*D5)</f>
        <v>22500</v>
      </c>
      <c r="E8" s="11">
        <f t="shared" si="3"/>
        <v>25000</v>
      </c>
      <c r="F8" s="11">
        <f t="shared" si="3"/>
        <v>27195.945945945947</v>
      </c>
      <c r="G8" s="10">
        <f>SUM(C8:F8)</f>
        <v>98976.521485514299</v>
      </c>
    </row>
    <row r="9" spans="1:7" ht="14" thickBot="1">
      <c r="A9" s="80"/>
      <c r="B9" s="12" t="s">
        <v>192</v>
      </c>
      <c r="C9" s="15">
        <f>IF(((C4/C3)-1)&gt;-Oversikt!$B$3,(C4/C3)-1,-Oversikt!$B$3)</f>
        <v>-2.877697841726623E-2</v>
      </c>
      <c r="D9" s="15">
        <f>IF(((D4/D3)-1)&gt;-Oversikt!$B$3,(D4/D3)-1,-Oversikt!$B$3)</f>
        <v>-0.1</v>
      </c>
      <c r="E9" s="15">
        <f>IF(((E4/E3)-1)&gt;-Oversikt!$B$3,(E4/E3)-1,-Oversikt!$B$3)</f>
        <v>0</v>
      </c>
      <c r="F9" s="15">
        <f>IF(((F4/F3)-1)&gt;-Oversikt!$B$3,(F4/F3)-1,-Oversikt!$B$3)</f>
        <v>8.783783783783794E-2</v>
      </c>
      <c r="G9" s="16">
        <f>(G8/G5)-1</f>
        <v>-1.0234785144856984E-2</v>
      </c>
    </row>
    <row r="10" spans="1:7" ht="13" customHeight="1">
      <c r="A10" s="76" t="s">
        <v>185</v>
      </c>
      <c r="B10" s="5" t="s">
        <v>178</v>
      </c>
      <c r="C10" s="5" t="s">
        <v>27</v>
      </c>
      <c r="D10" s="5" t="s">
        <v>28</v>
      </c>
      <c r="E10" s="5" t="s">
        <v>29</v>
      </c>
      <c r="F10" s="5" t="s">
        <v>30</v>
      </c>
      <c r="G10" s="6"/>
    </row>
    <row r="11" spans="1:7" ht="13" customHeight="1">
      <c r="A11" s="77"/>
      <c r="B11" s="7" t="s">
        <v>179</v>
      </c>
      <c r="C11" s="7">
        <v>0.34</v>
      </c>
      <c r="D11" s="7">
        <v>17</v>
      </c>
      <c r="E11" s="7">
        <v>32.700000000000003</v>
      </c>
      <c r="F11" s="17">
        <v>6.7</v>
      </c>
      <c r="G11" s="8"/>
    </row>
    <row r="12" spans="1:7" ht="13" customHeight="1">
      <c r="A12" s="77"/>
      <c r="B12" s="7" t="s">
        <v>180</v>
      </c>
      <c r="C12" s="7">
        <v>0.3</v>
      </c>
      <c r="D12" s="7">
        <v>14.74</v>
      </c>
      <c r="E12" s="7">
        <v>30.3</v>
      </c>
      <c r="F12" s="17">
        <v>5</v>
      </c>
      <c r="G12" s="8"/>
    </row>
    <row r="13" spans="1:7" ht="13" customHeight="1">
      <c r="A13" s="77"/>
      <c r="B13" s="7" t="s">
        <v>181</v>
      </c>
      <c r="C13" s="18">
        <f>$G13/4</f>
        <v>24494.611757771385</v>
      </c>
      <c r="D13" s="18">
        <f t="shared" ref="D13:F13" si="4">$G13/4</f>
        <v>24494.611757771385</v>
      </c>
      <c r="E13" s="18">
        <f t="shared" si="4"/>
        <v>24494.611757771385</v>
      </c>
      <c r="F13" s="18">
        <f t="shared" si="4"/>
        <v>24494.611757771385</v>
      </c>
      <c r="G13" s="10">
        <f>G6</f>
        <v>97978.447031085539</v>
      </c>
    </row>
    <row r="14" spans="1:7" ht="13" customHeight="1">
      <c r="A14" s="77"/>
      <c r="B14" s="7" t="s">
        <v>182</v>
      </c>
      <c r="C14" s="9">
        <f>C13+(C15*C13)</f>
        <v>21612.892727445338</v>
      </c>
      <c r="D14" s="9">
        <f t="shared" ref="D14:F14" si="5">D13+(D15*D13)</f>
        <v>21238.269253502953</v>
      </c>
      <c r="E14" s="9">
        <f t="shared" si="5"/>
        <v>22696.842087476238</v>
      </c>
      <c r="F14" s="9">
        <f t="shared" si="5"/>
        <v>18279.561013262224</v>
      </c>
      <c r="G14" s="10">
        <f>SUM(C14:F14)</f>
        <v>83827.565081686756</v>
      </c>
    </row>
    <row r="15" spans="1:7" ht="13" customHeight="1">
      <c r="A15" s="77"/>
      <c r="B15" s="7" t="s">
        <v>183</v>
      </c>
      <c r="C15" s="13">
        <f>(C12/C11)-1</f>
        <v>-0.11764705882352955</v>
      </c>
      <c r="D15" s="13">
        <f>(D12/D11)-1</f>
        <v>-0.13294117647058823</v>
      </c>
      <c r="E15" s="13">
        <f>(E12/E11)-1</f>
        <v>-7.3394495412844041E-2</v>
      </c>
      <c r="F15" s="13">
        <f>(F12/F11)-1</f>
        <v>-0.25373134328358216</v>
      </c>
      <c r="G15" s="14">
        <f>(G14/G13)-1</f>
        <v>-0.14442851849763594</v>
      </c>
    </row>
    <row r="16" spans="1:7">
      <c r="A16" s="77"/>
      <c r="B16" s="17" t="s">
        <v>26</v>
      </c>
      <c r="C16" s="19">
        <f>$G16/4</f>
        <v>24744.130371378575</v>
      </c>
      <c r="D16" s="19">
        <f t="shared" ref="D16:F16" si="6">$G16/4</f>
        <v>24744.130371378575</v>
      </c>
      <c r="E16" s="19">
        <f t="shared" si="6"/>
        <v>24744.130371378575</v>
      </c>
      <c r="F16" s="19">
        <f t="shared" si="6"/>
        <v>24744.130371378575</v>
      </c>
      <c r="G16" s="20">
        <f>G8</f>
        <v>98976.521485514299</v>
      </c>
    </row>
    <row r="17" spans="1:7">
      <c r="A17" s="77"/>
      <c r="B17" s="7" t="s">
        <v>193</v>
      </c>
      <c r="C17" s="11">
        <f>C16+(C18*C16)</f>
        <v>22269.717334240719</v>
      </c>
      <c r="D17" s="18">
        <f t="shared" ref="D17:F17" si="7">D16+(D18*D16)</f>
        <v>22269.717334240719</v>
      </c>
      <c r="E17" s="18">
        <f t="shared" si="7"/>
        <v>22928.047408341616</v>
      </c>
      <c r="F17" s="18">
        <f t="shared" si="7"/>
        <v>22269.717334240719</v>
      </c>
      <c r="G17" s="10">
        <f>SUM(C17:F17)</f>
        <v>89737.199411063775</v>
      </c>
    </row>
    <row r="18" spans="1:7" ht="14" thickBot="1">
      <c r="A18" s="78"/>
      <c r="B18" s="12" t="s">
        <v>192</v>
      </c>
      <c r="C18" s="15">
        <f>IF(((C12/C11)-1)&gt;-Oversikt!$B$3,(C12/C11)-1,-Oversikt!$B$3)</f>
        <v>-0.1</v>
      </c>
      <c r="D18" s="15">
        <f>IF(((D12/D11)-1)&gt;-Oversikt!$B$3,(D12/D11)-1,-Oversikt!$B$3)</f>
        <v>-0.1</v>
      </c>
      <c r="E18" s="15">
        <f>IF(((E12/E11)-1)&gt;-Oversikt!$B$3,(E12/E11)-1,-Oversikt!$B$3)</f>
        <v>-7.3394495412844041E-2</v>
      </c>
      <c r="F18" s="15">
        <f>IF(((F12/F11)-1)&gt;-Oversikt!$B$3,(F12/F11)-1,-Oversikt!$B$3)</f>
        <v>-0.1</v>
      </c>
      <c r="G18" s="16">
        <f>(G17/G16)-1</f>
        <v>-9.3348623853210966E-2</v>
      </c>
    </row>
    <row r="19" spans="1:7">
      <c r="A19" s="76" t="s">
        <v>268</v>
      </c>
      <c r="B19" s="5" t="s">
        <v>178</v>
      </c>
      <c r="C19" s="5" t="s">
        <v>269</v>
      </c>
      <c r="D19" s="5" t="s">
        <v>270</v>
      </c>
      <c r="E19" s="5" t="s">
        <v>271</v>
      </c>
      <c r="F19" s="5" t="s">
        <v>30</v>
      </c>
      <c r="G19" s="6"/>
    </row>
    <row r="20" spans="1:7">
      <c r="A20" s="77"/>
      <c r="B20" s="7" t="s">
        <v>179</v>
      </c>
      <c r="C20" s="7">
        <v>1.68</v>
      </c>
      <c r="D20" s="7">
        <v>0.34</v>
      </c>
      <c r="E20" s="7">
        <v>4.67</v>
      </c>
      <c r="F20" s="17">
        <v>5</v>
      </c>
      <c r="G20" s="8"/>
    </row>
    <row r="21" spans="1:7">
      <c r="A21" s="77"/>
      <c r="B21" s="7" t="s">
        <v>180</v>
      </c>
      <c r="C21" s="7">
        <f>1.65</f>
        <v>1.65</v>
      </c>
      <c r="D21" s="7">
        <v>0.33</v>
      </c>
      <c r="E21" s="7">
        <v>5.1100000000000003</v>
      </c>
      <c r="F21" s="17">
        <v>6.2</v>
      </c>
      <c r="G21" s="8"/>
    </row>
    <row r="22" spans="1:7">
      <c r="A22" s="77"/>
      <c r="B22" s="7" t="s">
        <v>181</v>
      </c>
      <c r="C22" s="18">
        <f>$G22/4</f>
        <v>20956.891270421689</v>
      </c>
      <c r="D22" s="18">
        <f t="shared" ref="D22:F22" si="8">$G22/4</f>
        <v>20956.891270421689</v>
      </c>
      <c r="E22" s="18">
        <f t="shared" si="8"/>
        <v>20956.891270421689</v>
      </c>
      <c r="F22" s="18">
        <f t="shared" si="8"/>
        <v>20956.891270421689</v>
      </c>
      <c r="G22" s="10">
        <f>G14</f>
        <v>83827.565081686756</v>
      </c>
    </row>
    <row r="23" spans="1:7">
      <c r="A23" s="77"/>
      <c r="B23" s="7" t="s">
        <v>182</v>
      </c>
      <c r="C23" s="18">
        <f>C22+(C24*C22)</f>
        <v>20582.661069164158</v>
      </c>
      <c r="D23" s="18">
        <f t="shared" ref="D23:F23" si="9">D22+(D24*D22)</f>
        <v>20340.512115409285</v>
      </c>
      <c r="E23" s="18">
        <f t="shared" si="9"/>
        <v>22931.416357998893</v>
      </c>
      <c r="F23" s="18">
        <f t="shared" si="9"/>
        <v>25986.545175322895</v>
      </c>
      <c r="G23" s="10">
        <f>SUM(C23:F23)</f>
        <v>89841.134717895242</v>
      </c>
    </row>
    <row r="24" spans="1:7">
      <c r="A24" s="77"/>
      <c r="B24" s="7" t="s">
        <v>183</v>
      </c>
      <c r="C24" s="13">
        <f>(C21/C20)-1</f>
        <v>-1.7857142857142905E-2</v>
      </c>
      <c r="D24" s="13">
        <f>(D21/D20)-1</f>
        <v>-2.9411764705882359E-2</v>
      </c>
      <c r="E24" s="13">
        <f>(E21/E20)-1</f>
        <v>9.4218415417558932E-2</v>
      </c>
      <c r="F24" s="13">
        <f>(F21/F20)-1</f>
        <v>0.24</v>
      </c>
      <c r="G24" s="14">
        <f>(G23/G22)-1</f>
        <v>7.1737376963633581E-2</v>
      </c>
    </row>
    <row r="25" spans="1:7">
      <c r="A25" s="77"/>
      <c r="B25" s="17" t="s">
        <v>26</v>
      </c>
      <c r="C25" s="19">
        <f>$G25/4</f>
        <v>22434.299852765944</v>
      </c>
      <c r="D25" s="19">
        <f t="shared" ref="D25:F25" si="10">$G25/4</f>
        <v>22434.299852765944</v>
      </c>
      <c r="E25" s="19">
        <f t="shared" si="10"/>
        <v>22434.299852765944</v>
      </c>
      <c r="F25" s="19">
        <f t="shared" si="10"/>
        <v>22434.299852765944</v>
      </c>
      <c r="G25" s="20">
        <f>G17</f>
        <v>89737.199411063775</v>
      </c>
    </row>
    <row r="26" spans="1:7">
      <c r="A26" s="77"/>
      <c r="B26" s="7" t="s">
        <v>193</v>
      </c>
      <c r="C26" s="18">
        <f>C25+(C27*C25)</f>
        <v>22033.687355395123</v>
      </c>
      <c r="D26" s="18">
        <f t="shared" ref="D26:F26" si="11">D25+(D27*D25)</f>
        <v>21774.467504155182</v>
      </c>
      <c r="E26" s="18">
        <f t="shared" si="11"/>
        <v>24548.024035895927</v>
      </c>
      <c r="F26" s="18">
        <f t="shared" si="11"/>
        <v>27818.531817429772</v>
      </c>
      <c r="G26" s="10">
        <f>SUM(C26:F26)</f>
        <v>96174.710712876011</v>
      </c>
    </row>
    <row r="27" spans="1:7" ht="14" thickBot="1">
      <c r="A27" s="78"/>
      <c r="B27" s="12" t="s">
        <v>192</v>
      </c>
      <c r="C27" s="15">
        <f>IF(((C21/C20)-1)&gt;-Oversikt!$B$3,(C21/C20)-1,-Oversikt!$B$3)</f>
        <v>-1.7857142857142905E-2</v>
      </c>
      <c r="D27" s="15">
        <f>IF(((D21/D20)-1)&gt;-Oversikt!$B$3,(D21/D20)-1,-Oversikt!$B$3)</f>
        <v>-2.9411764705882359E-2</v>
      </c>
      <c r="E27" s="15">
        <f>IF(((E21/E20)-1)&gt;-Oversikt!$B$3,(E21/E20)-1,-Oversikt!$B$3)</f>
        <v>9.4218415417558932E-2</v>
      </c>
      <c r="F27" s="15">
        <f>IF(((F21/F20)-1)&gt;-Oversikt!$B$3,(F21/F20)-1,-Oversikt!$B$3)</f>
        <v>0.24</v>
      </c>
      <c r="G27" s="16">
        <f>(G26/G25)-1</f>
        <v>7.1737376963633581E-2</v>
      </c>
    </row>
    <row r="28" spans="1:7">
      <c r="A28" s="76" t="s">
        <v>248</v>
      </c>
      <c r="B28" s="5" t="s">
        <v>178</v>
      </c>
      <c r="C28" s="5" t="s">
        <v>252</v>
      </c>
      <c r="D28" s="5" t="s">
        <v>66</v>
      </c>
      <c r="E28" s="5" t="s">
        <v>67</v>
      </c>
      <c r="F28" s="5" t="s">
        <v>68</v>
      </c>
      <c r="G28" s="6"/>
    </row>
    <row r="29" spans="1:7">
      <c r="A29" s="77"/>
      <c r="B29" s="7" t="s">
        <v>179</v>
      </c>
      <c r="C29" s="7">
        <v>0.15</v>
      </c>
      <c r="D29" s="7">
        <v>1.72</v>
      </c>
      <c r="E29" s="7">
        <v>5.05</v>
      </c>
      <c r="F29" s="17">
        <v>0.33</v>
      </c>
      <c r="G29" s="8"/>
    </row>
    <row r="30" spans="1:7">
      <c r="A30" s="77"/>
      <c r="B30" s="7" t="s">
        <v>180</v>
      </c>
      <c r="C30" s="7">
        <v>0.2</v>
      </c>
      <c r="D30" s="7">
        <v>1.94</v>
      </c>
      <c r="E30" s="7">
        <v>5.56</v>
      </c>
      <c r="F30" s="17">
        <v>0.32</v>
      </c>
      <c r="G30" s="8"/>
    </row>
    <row r="31" spans="1:7">
      <c r="A31" s="77"/>
      <c r="B31" s="7" t="s">
        <v>181</v>
      </c>
      <c r="C31" s="18">
        <f>$G31/4</f>
        <v>22460.28367947381</v>
      </c>
      <c r="D31" s="18">
        <f t="shared" ref="D31:F31" si="12">$G31/4</f>
        <v>22460.28367947381</v>
      </c>
      <c r="E31" s="18">
        <f t="shared" si="12"/>
        <v>22460.28367947381</v>
      </c>
      <c r="F31" s="18">
        <f t="shared" si="12"/>
        <v>22460.28367947381</v>
      </c>
      <c r="G31" s="10">
        <f>G23</f>
        <v>89841.134717895242</v>
      </c>
    </row>
    <row r="32" spans="1:7">
      <c r="A32" s="77"/>
      <c r="B32" s="7" t="s">
        <v>182</v>
      </c>
      <c r="C32" s="18">
        <f>C31+(C33*C31)</f>
        <v>29947.044905965085</v>
      </c>
      <c r="D32" s="18">
        <f t="shared" ref="D32:F32" si="13">D31+(D33*D31)</f>
        <v>25333.110661732087</v>
      </c>
      <c r="E32" s="18">
        <f t="shared" si="13"/>
        <v>24728.549952054331</v>
      </c>
      <c r="F32" s="18">
        <f t="shared" si="13"/>
        <v>21779.669022520058</v>
      </c>
      <c r="G32" s="10">
        <f>SUM(C32:F32)</f>
        <v>101788.37454227156</v>
      </c>
    </row>
    <row r="33" spans="1:7">
      <c r="A33" s="77"/>
      <c r="B33" s="7" t="s">
        <v>183</v>
      </c>
      <c r="C33" s="13">
        <f>(C30/C29)-1</f>
        <v>0.33333333333333348</v>
      </c>
      <c r="D33" s="13">
        <f>(D30/D29)-1</f>
        <v>0.12790697674418605</v>
      </c>
      <c r="E33" s="13">
        <f>(E30/E29)-1</f>
        <v>0.10099009900990086</v>
      </c>
      <c r="F33" s="13">
        <f>(F30/F29)-1</f>
        <v>-3.0303030303030276E-2</v>
      </c>
      <c r="G33" s="14">
        <f>(G32/G31)-1</f>
        <v>0.13298184469609753</v>
      </c>
    </row>
    <row r="34" spans="1:7">
      <c r="A34" s="77"/>
      <c r="B34" s="17" t="s">
        <v>26</v>
      </c>
      <c r="C34" s="19">
        <f>$G34/4</f>
        <v>24043.677678219003</v>
      </c>
      <c r="D34" s="19">
        <f t="shared" ref="D34:F34" si="14">$G34/4</f>
        <v>24043.677678219003</v>
      </c>
      <c r="E34" s="19">
        <f t="shared" si="14"/>
        <v>24043.677678219003</v>
      </c>
      <c r="F34" s="19">
        <f t="shared" si="14"/>
        <v>24043.677678219003</v>
      </c>
      <c r="G34" s="20">
        <f>G26</f>
        <v>96174.710712876011</v>
      </c>
    </row>
    <row r="35" spans="1:7">
      <c r="A35" s="77"/>
      <c r="B35" s="7" t="s">
        <v>193</v>
      </c>
      <c r="C35" s="18">
        <f>C34+(C36*C34)</f>
        <v>32058.236904292007</v>
      </c>
      <c r="D35" s="18">
        <f t="shared" ref="D35" si="15">D34+(D36*D34)</f>
        <v>27119.031799851666</v>
      </c>
      <c r="E35" s="18">
        <f t="shared" ref="E35" si="16">E34+(E36*E34)</f>
        <v>26471.851067504482</v>
      </c>
      <c r="F35" s="18">
        <f t="shared" ref="F35" si="17">F34+(F36*F34)</f>
        <v>23315.08138493964</v>
      </c>
      <c r="G35" s="10">
        <f>SUM(C35:F35)</f>
        <v>108964.20115658779</v>
      </c>
    </row>
    <row r="36" spans="1:7" ht="14" thickBot="1">
      <c r="A36" s="78"/>
      <c r="B36" s="12" t="s">
        <v>192</v>
      </c>
      <c r="C36" s="15">
        <f>IF(((C30/C29)-1)&gt;-Oversikt!$B$3,(C30/C29)-1,-Oversikt!$B$3)</f>
        <v>0.33333333333333348</v>
      </c>
      <c r="D36" s="15">
        <f>IF(((D30/D29)-1)&gt;-Oversikt!$B$3,(D30/D29)-1,-Oversikt!$B$3)</f>
        <v>0.12790697674418605</v>
      </c>
      <c r="E36" s="15">
        <f>IF(((E30/E29)-1)&gt;-Oversikt!$B$3,(E30/E29)-1,-Oversikt!$B$3)</f>
        <v>0.10099009900990086</v>
      </c>
      <c r="F36" s="15">
        <f>IF(((F30/F29)-1)&gt;-Oversikt!$B$3,(F30/F29)-1,-Oversikt!$B$3)</f>
        <v>-3.0303030303030276E-2</v>
      </c>
      <c r="G36" s="16">
        <f>(G35/G34)-1</f>
        <v>0.13298184469609753</v>
      </c>
    </row>
    <row r="37" spans="1:7">
      <c r="A37" s="76" t="s">
        <v>159</v>
      </c>
      <c r="B37" s="5" t="s">
        <v>178</v>
      </c>
      <c r="C37" s="5" t="s">
        <v>160</v>
      </c>
      <c r="D37" s="5" t="s">
        <v>161</v>
      </c>
      <c r="E37" s="5" t="s">
        <v>245</v>
      </c>
      <c r="F37" s="5" t="s">
        <v>246</v>
      </c>
      <c r="G37" s="6"/>
    </row>
    <row r="38" spans="1:7">
      <c r="A38" s="77"/>
      <c r="B38" s="7" t="s">
        <v>179</v>
      </c>
      <c r="C38" s="7">
        <v>0.5</v>
      </c>
      <c r="D38" s="7">
        <v>1.5</v>
      </c>
      <c r="E38" s="7">
        <v>4.28</v>
      </c>
      <c r="F38" s="17">
        <v>5.3</v>
      </c>
      <c r="G38" s="8"/>
    </row>
    <row r="39" spans="1:7">
      <c r="A39" s="77"/>
      <c r="B39" s="7" t="s">
        <v>180</v>
      </c>
      <c r="C39" s="7">
        <v>0.5</v>
      </c>
      <c r="D39" s="7">
        <v>1.7</v>
      </c>
      <c r="E39" s="7">
        <v>4.9400000000000004</v>
      </c>
      <c r="F39" s="17">
        <v>5.7</v>
      </c>
      <c r="G39" s="8"/>
    </row>
    <row r="40" spans="1:7">
      <c r="A40" s="77"/>
      <c r="B40" s="7" t="s">
        <v>181</v>
      </c>
      <c r="C40" s="18">
        <f>$G40/4</f>
        <v>25447.09363556789</v>
      </c>
      <c r="D40" s="18">
        <f t="shared" ref="D40:F40" si="18">$G40/4</f>
        <v>25447.09363556789</v>
      </c>
      <c r="E40" s="18">
        <f t="shared" si="18"/>
        <v>25447.09363556789</v>
      </c>
      <c r="F40" s="18">
        <f t="shared" si="18"/>
        <v>25447.09363556789</v>
      </c>
      <c r="G40" s="10">
        <f>G32</f>
        <v>101788.37454227156</v>
      </c>
    </row>
    <row r="41" spans="1:7">
      <c r="A41" s="77"/>
      <c r="B41" s="7" t="s">
        <v>182</v>
      </c>
      <c r="C41" s="18">
        <f>C40+(C42*C40)</f>
        <v>25447.09363556789</v>
      </c>
      <c r="D41" s="18">
        <f t="shared" ref="D41:F41" si="19">D40+(D42*D40)</f>
        <v>28840.039453643607</v>
      </c>
      <c r="E41" s="18">
        <f t="shared" si="19"/>
        <v>29371.178168155464</v>
      </c>
      <c r="F41" s="18">
        <f t="shared" si="19"/>
        <v>27367.629004289993</v>
      </c>
      <c r="G41" s="10">
        <f>SUM(C41:F41)</f>
        <v>111025.94026165696</v>
      </c>
    </row>
    <row r="42" spans="1:7">
      <c r="A42" s="77"/>
      <c r="B42" s="7" t="s">
        <v>183</v>
      </c>
      <c r="C42" s="13">
        <f>(C39/C38)-1</f>
        <v>0</v>
      </c>
      <c r="D42" s="13">
        <f>(D39/D38)-1</f>
        <v>0.1333333333333333</v>
      </c>
      <c r="E42" s="13">
        <f>(E39/E38)-1</f>
        <v>0.15420560747663559</v>
      </c>
      <c r="F42" s="13">
        <f>(F39/F38)-1</f>
        <v>7.547169811320753E-2</v>
      </c>
      <c r="G42" s="14">
        <f>(G41/G40)-1</f>
        <v>9.0752659730794161E-2</v>
      </c>
    </row>
    <row r="43" spans="1:7">
      <c r="A43" s="77"/>
      <c r="B43" s="17" t="s">
        <v>26</v>
      </c>
      <c r="C43" s="19">
        <f>$G43/4</f>
        <v>27241.050289146948</v>
      </c>
      <c r="D43" s="19">
        <f t="shared" ref="D43:F43" si="20">$G43/4</f>
        <v>27241.050289146948</v>
      </c>
      <c r="E43" s="19">
        <f t="shared" si="20"/>
        <v>27241.050289146948</v>
      </c>
      <c r="F43" s="19">
        <f t="shared" si="20"/>
        <v>27241.050289146948</v>
      </c>
      <c r="G43" s="20">
        <f>G35</f>
        <v>108964.20115658779</v>
      </c>
    </row>
    <row r="44" spans="1:7">
      <c r="A44" s="77"/>
      <c r="B44" s="7" t="s">
        <v>193</v>
      </c>
      <c r="C44" s="18">
        <f>C43+(C45*C43)</f>
        <v>27241.050289146948</v>
      </c>
      <c r="D44" s="18">
        <f t="shared" ref="D44:F44" si="21">D43+(D45*D43)</f>
        <v>30873.190327699875</v>
      </c>
      <c r="E44" s="18">
        <f t="shared" si="21"/>
        <v>31441.772997286433</v>
      </c>
      <c r="F44" s="18">
        <f t="shared" si="21"/>
        <v>29296.97861285615</v>
      </c>
      <c r="G44" s="10">
        <f>SUM(C44:F44)</f>
        <v>118852.99222698942</v>
      </c>
    </row>
    <row r="45" spans="1:7" ht="14" thickBot="1">
      <c r="A45" s="78"/>
      <c r="B45" s="12" t="s">
        <v>192</v>
      </c>
      <c r="C45" s="15">
        <f>IF(((C39/C38)-1)&gt;-Oversikt!$B$3,(C39/C38)-1,-Oversikt!$B$3)</f>
        <v>0</v>
      </c>
      <c r="D45" s="15">
        <f>IF(((D39/D38)-1)&gt;-Oversikt!$B$3,(D39/D38)-1,-Oversikt!$B$3)</f>
        <v>0.1333333333333333</v>
      </c>
      <c r="E45" s="15">
        <f>IF(((E39/E38)-1)&gt;-Oversikt!$B$3,(E39/E38)-1,-Oversikt!$B$3)</f>
        <v>0.15420560747663559</v>
      </c>
      <c r="F45" s="15">
        <f>IF(((F39/F38)-1)&gt;-Oversikt!$B$3,(F39/F38)-1,-Oversikt!$B$3)</f>
        <v>7.547169811320753E-2</v>
      </c>
      <c r="G45" s="16">
        <f>(G44/G43)-1</f>
        <v>9.0752659730794161E-2</v>
      </c>
    </row>
    <row r="46" spans="1:7">
      <c r="A46" s="76" t="s">
        <v>15</v>
      </c>
      <c r="B46" s="5" t="s">
        <v>178</v>
      </c>
      <c r="C46" s="5" t="s">
        <v>20</v>
      </c>
      <c r="D46" s="5" t="s">
        <v>21</v>
      </c>
      <c r="E46" s="5" t="s">
        <v>23</v>
      </c>
      <c r="F46" s="5" t="s">
        <v>22</v>
      </c>
      <c r="G46" s="6"/>
    </row>
    <row r="47" spans="1:7">
      <c r="A47" s="77"/>
      <c r="B47" s="7" t="s">
        <v>179</v>
      </c>
      <c r="C47" s="7">
        <v>5.2</v>
      </c>
      <c r="D47" s="7">
        <v>2.48</v>
      </c>
      <c r="E47" s="7">
        <v>3.8</v>
      </c>
      <c r="F47" s="17">
        <v>14</v>
      </c>
      <c r="G47" s="8"/>
    </row>
    <row r="48" spans="1:7">
      <c r="A48" s="77"/>
      <c r="B48" s="7" t="s">
        <v>180</v>
      </c>
      <c r="C48" s="7">
        <v>6</v>
      </c>
      <c r="D48" s="7">
        <v>2.75</v>
      </c>
      <c r="E48" s="7">
        <v>3.3</v>
      </c>
      <c r="F48" s="17">
        <v>16</v>
      </c>
      <c r="G48" s="8"/>
    </row>
    <row r="49" spans="1:7">
      <c r="A49" s="77"/>
      <c r="B49" s="7" t="s">
        <v>181</v>
      </c>
      <c r="C49" s="18">
        <f>$G49/4</f>
        <v>27756.485065414239</v>
      </c>
      <c r="D49" s="18">
        <f t="shared" ref="D49:F49" si="22">$G49/4</f>
        <v>27756.485065414239</v>
      </c>
      <c r="E49" s="18">
        <f t="shared" si="22"/>
        <v>27756.485065414239</v>
      </c>
      <c r="F49" s="18">
        <f t="shared" si="22"/>
        <v>27756.485065414239</v>
      </c>
      <c r="G49" s="10">
        <f>G41</f>
        <v>111025.94026165696</v>
      </c>
    </row>
    <row r="50" spans="1:7">
      <c r="A50" s="77"/>
      <c r="B50" s="7" t="s">
        <v>182</v>
      </c>
      <c r="C50" s="18">
        <f>C49+(C51*C49)</f>
        <v>32026.713537016425</v>
      </c>
      <c r="D50" s="18">
        <f t="shared" ref="D50:F50" si="23">D49+(D51*D49)</f>
        <v>30778.360455600468</v>
      </c>
      <c r="E50" s="18">
        <f t="shared" si="23"/>
        <v>24104.315977859736</v>
      </c>
      <c r="F50" s="18">
        <f t="shared" si="23"/>
        <v>31721.697217616271</v>
      </c>
      <c r="G50" s="10">
        <f>SUM(C50:F50)</f>
        <v>118631.08718809289</v>
      </c>
    </row>
    <row r="51" spans="1:7">
      <c r="A51" s="77"/>
      <c r="B51" s="7" t="s">
        <v>183</v>
      </c>
      <c r="C51" s="13">
        <f>(C48/C47)-1</f>
        <v>0.15384615384615374</v>
      </c>
      <c r="D51" s="13">
        <f>(D48/D47)-1</f>
        <v>0.1088709677419355</v>
      </c>
      <c r="E51" s="13">
        <f>(E48/E47)-1</f>
        <v>-0.13157894736842102</v>
      </c>
      <c r="F51" s="13">
        <f>(F48/F47)-1</f>
        <v>0.14285714285714279</v>
      </c>
      <c r="G51" s="14">
        <f>(G50/G49)-1</f>
        <v>6.8498829269202588E-2</v>
      </c>
    </row>
    <row r="52" spans="1:7">
      <c r="A52" s="77"/>
      <c r="B52" s="17" t="s">
        <v>26</v>
      </c>
      <c r="C52" s="19">
        <f>$G52/4</f>
        <v>29713.248056747354</v>
      </c>
      <c r="D52" s="19">
        <f t="shared" ref="D52:F52" si="24">$G52/4</f>
        <v>29713.248056747354</v>
      </c>
      <c r="E52" s="19">
        <f t="shared" si="24"/>
        <v>29713.248056747354</v>
      </c>
      <c r="F52" s="19">
        <f t="shared" si="24"/>
        <v>29713.248056747354</v>
      </c>
      <c r="G52" s="20">
        <f>G44</f>
        <v>118852.99222698942</v>
      </c>
    </row>
    <row r="53" spans="1:7">
      <c r="A53" s="77"/>
      <c r="B53" s="7" t="s">
        <v>193</v>
      </c>
      <c r="C53" s="18">
        <f>C52+(C54*C52)</f>
        <v>34284.516988554635</v>
      </c>
      <c r="D53" s="18">
        <f t="shared" ref="D53:F53" si="25">D52+(D54*D52)</f>
        <v>32948.158127441624</v>
      </c>
      <c r="E53" s="18">
        <f t="shared" si="25"/>
        <v>26741.923251072618</v>
      </c>
      <c r="F53" s="18">
        <f t="shared" si="25"/>
        <v>33957.997779139834</v>
      </c>
      <c r="G53" s="10">
        <f>SUM(C53:F53)</f>
        <v>127932.5961462087</v>
      </c>
    </row>
    <row r="54" spans="1:7" ht="14" thickBot="1">
      <c r="A54" s="78"/>
      <c r="B54" s="12" t="s">
        <v>192</v>
      </c>
      <c r="C54" s="15">
        <f>IF(((C48/C47)-1)&gt;-Oversikt!$B$3,(C48/C47)-1,-Oversikt!$B$3)</f>
        <v>0.15384615384615374</v>
      </c>
      <c r="D54" s="15">
        <f>IF(((D48/D47)-1)&gt;-Oversikt!$B$3,(D48/D47)-1,-Oversikt!$B$3)</f>
        <v>0.1088709677419355</v>
      </c>
      <c r="E54" s="15">
        <f>IF(((E48/E47)-1)&gt;-Oversikt!$B$3,(E48/E47)-1,-Oversikt!$B$3)</f>
        <v>-0.1</v>
      </c>
      <c r="F54" s="15">
        <f>IF(((F48/F47)-1)&gt;-Oversikt!$B$3,(F48/F47)-1,-Oversikt!$B$3)</f>
        <v>0.14285714285714279</v>
      </c>
      <c r="G54" s="16">
        <f>(G53/G52)-1</f>
        <v>7.6393566111307987E-2</v>
      </c>
    </row>
    <row r="55" spans="1:7">
      <c r="A55" s="76" t="s">
        <v>236</v>
      </c>
      <c r="B55" s="5" t="s">
        <v>178</v>
      </c>
      <c r="C55" s="5" t="s">
        <v>241</v>
      </c>
      <c r="D55" s="5" t="s">
        <v>242</v>
      </c>
      <c r="E55" s="5" t="s">
        <v>243</v>
      </c>
      <c r="F55" s="5" t="s">
        <v>244</v>
      </c>
      <c r="G55" s="6"/>
    </row>
    <row r="56" spans="1:7">
      <c r="A56" s="77"/>
      <c r="B56" s="7" t="s">
        <v>179</v>
      </c>
      <c r="C56" s="7">
        <v>3.3</v>
      </c>
      <c r="D56" s="7">
        <v>16.72</v>
      </c>
      <c r="E56" s="7">
        <v>185.5</v>
      </c>
      <c r="F56" s="17">
        <v>1.77</v>
      </c>
      <c r="G56" s="8"/>
    </row>
    <row r="57" spans="1:7">
      <c r="A57" s="77"/>
      <c r="B57" s="7" t="s">
        <v>180</v>
      </c>
      <c r="C57" s="7">
        <v>3.39</v>
      </c>
      <c r="D57" s="7">
        <v>18.59</v>
      </c>
      <c r="E57" s="7">
        <v>184.3</v>
      </c>
      <c r="F57" s="17">
        <v>1.77</v>
      </c>
      <c r="G57" s="8"/>
    </row>
    <row r="58" spans="1:7">
      <c r="A58" s="77"/>
      <c r="B58" s="7" t="s">
        <v>181</v>
      </c>
      <c r="C58" s="18">
        <f>$G58/4</f>
        <v>29657.771797023222</v>
      </c>
      <c r="D58" s="18">
        <f t="shared" ref="D58:F58" si="26">$G58/4</f>
        <v>29657.771797023222</v>
      </c>
      <c r="E58" s="18">
        <f t="shared" si="26"/>
        <v>29657.771797023222</v>
      </c>
      <c r="F58" s="18">
        <f t="shared" si="26"/>
        <v>29657.771797023222</v>
      </c>
      <c r="G58" s="10">
        <f>G50</f>
        <v>118631.08718809289</v>
      </c>
    </row>
    <row r="59" spans="1:7">
      <c r="A59" s="77"/>
      <c r="B59" s="7" t="s">
        <v>182</v>
      </c>
      <c r="C59" s="18">
        <f>C58+(C60*C58)</f>
        <v>30466.62011876022</v>
      </c>
      <c r="D59" s="18">
        <f t="shared" ref="D59:F59" si="27">D58+(D60*D58)</f>
        <v>32974.759432216611</v>
      </c>
      <c r="E59" s="18">
        <f t="shared" si="27"/>
        <v>29465.915591328194</v>
      </c>
      <c r="F59" s="18">
        <f t="shared" si="27"/>
        <v>29657.771797023222</v>
      </c>
      <c r="G59" s="10">
        <f>SUM(C59:F59)</f>
        <v>122565.06693932824</v>
      </c>
    </row>
    <row r="60" spans="1:7">
      <c r="A60" s="77"/>
      <c r="B60" s="7" t="s">
        <v>183</v>
      </c>
      <c r="C60" s="13">
        <f>(C57/C56)-1</f>
        <v>2.7272727272727337E-2</v>
      </c>
      <c r="D60" s="13">
        <f>(D57/D56)-1</f>
        <v>0.11184210526315796</v>
      </c>
      <c r="E60" s="13">
        <f>(E57/E56)-1</f>
        <v>-6.4690026954177249E-3</v>
      </c>
      <c r="F60" s="13">
        <f>(F57/F56)-1</f>
        <v>0</v>
      </c>
      <c r="G60" s="14">
        <f>(G59/G58)-1</f>
        <v>3.3161457460116894E-2</v>
      </c>
    </row>
    <row r="61" spans="1:7">
      <c r="A61" s="77"/>
      <c r="B61" s="17" t="s">
        <v>26</v>
      </c>
      <c r="C61" s="19">
        <f>$G61/4</f>
        <v>31983.149036552175</v>
      </c>
      <c r="D61" s="19">
        <f t="shared" ref="D61:F61" si="28">$G61/4</f>
        <v>31983.149036552175</v>
      </c>
      <c r="E61" s="19">
        <f t="shared" si="28"/>
        <v>31983.149036552175</v>
      </c>
      <c r="F61" s="19">
        <f t="shared" si="28"/>
        <v>31983.149036552175</v>
      </c>
      <c r="G61" s="20">
        <f>G53</f>
        <v>127932.5961462087</v>
      </c>
    </row>
    <row r="62" spans="1:7">
      <c r="A62" s="77"/>
      <c r="B62" s="7" t="s">
        <v>193</v>
      </c>
      <c r="C62" s="18">
        <f>C61+(C63*C61)</f>
        <v>32855.416737549058</v>
      </c>
      <c r="D62" s="18">
        <f t="shared" ref="D62:F62" si="29">D61+(D63*D61)</f>
        <v>35560.211757745514</v>
      </c>
      <c r="E62" s="18">
        <f t="shared" si="29"/>
        <v>31776.24995922677</v>
      </c>
      <c r="F62" s="18">
        <f t="shared" si="29"/>
        <v>31983.149036552175</v>
      </c>
      <c r="G62" s="10">
        <f>SUM(C62:F62)</f>
        <v>132175.02749107353</v>
      </c>
    </row>
    <row r="63" spans="1:7" ht="14" thickBot="1">
      <c r="A63" s="78"/>
      <c r="B63" s="12" t="s">
        <v>192</v>
      </c>
      <c r="C63" s="15">
        <f>IF(((C57/C56)-1)&gt;-Oversikt!$B$3,(C57/C56)-1,-Oversikt!$B$3)</f>
        <v>2.7272727272727337E-2</v>
      </c>
      <c r="D63" s="15">
        <f>IF(((D57/D56)-1)&gt;-Oversikt!$B$3,(D57/D56)-1,-Oversikt!$B$3)</f>
        <v>0.11184210526315796</v>
      </c>
      <c r="E63" s="15">
        <f>IF(((E57/E56)-1)&gt;-Oversikt!$B$3,(E57/E56)-1,-Oversikt!$B$3)</f>
        <v>-6.4690026954177249E-3</v>
      </c>
      <c r="F63" s="15">
        <f>IF(((F57/F56)-1)&gt;-Oversikt!$B$3,(F57/F56)-1,-Oversikt!$B$3)</f>
        <v>0</v>
      </c>
      <c r="G63" s="16">
        <f>(G62/G61)-1</f>
        <v>3.3161457460117116E-2</v>
      </c>
    </row>
    <row r="64" spans="1:7">
      <c r="A64" s="76" t="s">
        <v>138</v>
      </c>
      <c r="B64" s="5" t="s">
        <v>178</v>
      </c>
      <c r="C64" s="5" t="s">
        <v>143</v>
      </c>
      <c r="D64" s="5" t="s">
        <v>144</v>
      </c>
      <c r="E64" s="5" t="s">
        <v>145</v>
      </c>
      <c r="F64" s="5" t="s">
        <v>146</v>
      </c>
      <c r="G64" s="6"/>
    </row>
    <row r="65" spans="1:7">
      <c r="A65" s="77"/>
      <c r="B65" s="7" t="s">
        <v>179</v>
      </c>
      <c r="C65" s="7">
        <v>0.13</v>
      </c>
      <c r="D65" s="7">
        <v>8.15</v>
      </c>
      <c r="E65" s="7">
        <v>2.48</v>
      </c>
      <c r="F65" s="17">
        <v>1.98</v>
      </c>
      <c r="G65" s="8"/>
    </row>
    <row r="66" spans="1:7">
      <c r="A66" s="77"/>
      <c r="B66" s="7" t="s">
        <v>180</v>
      </c>
      <c r="C66" s="7">
        <v>0.13</v>
      </c>
      <c r="D66" s="7">
        <v>12.55</v>
      </c>
      <c r="E66" s="7">
        <v>2.34</v>
      </c>
      <c r="F66" s="17">
        <v>1.87</v>
      </c>
      <c r="G66" s="8"/>
    </row>
    <row r="67" spans="1:7">
      <c r="A67" s="77"/>
      <c r="B67" s="7" t="s">
        <v>181</v>
      </c>
      <c r="C67" s="18">
        <f>$G67/4</f>
        <v>30641.266734832061</v>
      </c>
      <c r="D67" s="18">
        <f t="shared" ref="D67:F67" si="30">$G67/4</f>
        <v>30641.266734832061</v>
      </c>
      <c r="E67" s="18">
        <f t="shared" si="30"/>
        <v>30641.266734832061</v>
      </c>
      <c r="F67" s="18">
        <f t="shared" si="30"/>
        <v>30641.266734832061</v>
      </c>
      <c r="G67" s="10">
        <f>G59</f>
        <v>122565.06693932824</v>
      </c>
    </row>
    <row r="68" spans="1:7">
      <c r="A68" s="77"/>
      <c r="B68" s="7" t="s">
        <v>182</v>
      </c>
      <c r="C68" s="18">
        <f>C67+(C69*C67)</f>
        <v>30641.266734832061</v>
      </c>
      <c r="D68" s="18">
        <f t="shared" ref="D68:F68" si="31">D67+(D69*D67)</f>
        <v>47183.791107011333</v>
      </c>
      <c r="E68" s="18">
        <f t="shared" si="31"/>
        <v>28911.517806252828</v>
      </c>
      <c r="F68" s="18">
        <f t="shared" si="31"/>
        <v>28938.974138452504</v>
      </c>
      <c r="G68" s="10">
        <f>SUM(C68:F68)</f>
        <v>135675.54978654874</v>
      </c>
    </row>
    <row r="69" spans="1:7">
      <c r="A69" s="77"/>
      <c r="B69" s="7" t="s">
        <v>183</v>
      </c>
      <c r="C69" s="13">
        <f>(C66/C65)-1</f>
        <v>0</v>
      </c>
      <c r="D69" s="13">
        <f>(D66/D65)-1</f>
        <v>0.53987730061349692</v>
      </c>
      <c r="E69" s="13">
        <f>(E66/E65)-1</f>
        <v>-5.6451612903225867E-2</v>
      </c>
      <c r="F69" s="13">
        <f>(F66/F65)-1</f>
        <v>-5.5555555555555469E-2</v>
      </c>
      <c r="G69" s="14">
        <f>(G68/G67)-1</f>
        <v>0.10696753303867901</v>
      </c>
    </row>
    <row r="70" spans="1:7">
      <c r="A70" s="77"/>
      <c r="B70" s="17" t="s">
        <v>26</v>
      </c>
      <c r="C70" s="19">
        <f>$G70/4</f>
        <v>33043.756872768383</v>
      </c>
      <c r="D70" s="19">
        <f t="shared" ref="D70:F70" si="32">$G70/4</f>
        <v>33043.756872768383</v>
      </c>
      <c r="E70" s="19">
        <f t="shared" si="32"/>
        <v>33043.756872768383</v>
      </c>
      <c r="F70" s="19">
        <f t="shared" si="32"/>
        <v>33043.756872768383</v>
      </c>
      <c r="G70" s="20">
        <f>G62</f>
        <v>132175.02749107353</v>
      </c>
    </row>
    <row r="71" spans="1:7">
      <c r="A71" s="77"/>
      <c r="B71" s="7" t="s">
        <v>193</v>
      </c>
      <c r="C71" s="18">
        <f>C70+(C72*C70)</f>
        <v>33043.756872768383</v>
      </c>
      <c r="D71" s="18">
        <f t="shared" ref="D71:F71" si="33">D70+(D72*D70)</f>
        <v>50883.331135367262</v>
      </c>
      <c r="E71" s="18">
        <f t="shared" si="33"/>
        <v>31178.383500918553</v>
      </c>
      <c r="F71" s="18">
        <f t="shared" si="33"/>
        <v>31207.992602059032</v>
      </c>
      <c r="G71" s="10">
        <f>SUM(C71:F71)</f>
        <v>146313.46411111322</v>
      </c>
    </row>
    <row r="72" spans="1:7" ht="14" thickBot="1">
      <c r="A72" s="78"/>
      <c r="B72" s="12" t="s">
        <v>192</v>
      </c>
      <c r="C72" s="15">
        <f>IF(((C66/C65)-1)&gt;-Oversikt!$B$3,(C66/C65)-1,-Oversikt!$B$3)</f>
        <v>0</v>
      </c>
      <c r="D72" s="15">
        <f>IF(((D66/D65)-1)&gt;-Oversikt!$B$3,(D66/D65)-1,-Oversikt!$B$3)</f>
        <v>0.53987730061349692</v>
      </c>
      <c r="E72" s="15">
        <f>IF(((E66/E65)-1)&gt;-Oversikt!$B$3,(E66/E65)-1,-Oversikt!$B$3)</f>
        <v>-5.6451612903225867E-2</v>
      </c>
      <c r="F72" s="15">
        <f>IF(((F66/F65)-1)&gt;-Oversikt!$B$3,(F66/F65)-1,-Oversikt!$B$3)</f>
        <v>-5.5555555555555469E-2</v>
      </c>
      <c r="G72" s="16">
        <f>(G71/G70)-1</f>
        <v>0.10696753303867879</v>
      </c>
    </row>
    <row r="73" spans="1:7">
      <c r="A73" s="76" t="s">
        <v>210</v>
      </c>
      <c r="B73" s="5" t="s">
        <v>178</v>
      </c>
      <c r="C73" s="5" t="s">
        <v>215</v>
      </c>
      <c r="D73" s="5" t="s">
        <v>216</v>
      </c>
      <c r="E73" s="5" t="s">
        <v>217</v>
      </c>
      <c r="F73" s="5" t="s">
        <v>218</v>
      </c>
      <c r="G73" s="6"/>
    </row>
    <row r="74" spans="1:7">
      <c r="A74" s="77"/>
      <c r="B74" s="7" t="s">
        <v>179</v>
      </c>
      <c r="C74" s="7">
        <v>3.9</v>
      </c>
      <c r="D74" s="7">
        <v>1.32</v>
      </c>
      <c r="E74" s="7">
        <v>5</v>
      </c>
      <c r="F74" s="17">
        <v>33.15</v>
      </c>
      <c r="G74" s="8"/>
    </row>
    <row r="75" spans="1:7">
      <c r="A75" s="77"/>
      <c r="B75" s="7" t="s">
        <v>180</v>
      </c>
      <c r="C75" s="7">
        <v>3.81</v>
      </c>
      <c r="D75" s="7">
        <v>1.27</v>
      </c>
      <c r="E75" s="7">
        <v>5.75</v>
      </c>
      <c r="F75" s="17">
        <v>32.799999999999997</v>
      </c>
      <c r="G75" s="8"/>
    </row>
    <row r="76" spans="1:7">
      <c r="A76" s="77"/>
      <c r="B76" s="7" t="s">
        <v>181</v>
      </c>
      <c r="C76" s="18">
        <f>$G76/4</f>
        <v>33918.887446637185</v>
      </c>
      <c r="D76" s="18">
        <f t="shared" ref="D76:F76" si="34">$G76/4</f>
        <v>33918.887446637185</v>
      </c>
      <c r="E76" s="18">
        <f t="shared" si="34"/>
        <v>33918.887446637185</v>
      </c>
      <c r="F76" s="18">
        <f t="shared" si="34"/>
        <v>33918.887446637185</v>
      </c>
      <c r="G76" s="10">
        <f>G68</f>
        <v>135675.54978654874</v>
      </c>
    </row>
    <row r="77" spans="1:7">
      <c r="A77" s="77"/>
      <c r="B77" s="7" t="s">
        <v>182</v>
      </c>
      <c r="C77" s="18">
        <f>C76+(C78*C76)</f>
        <v>33136.143890176332</v>
      </c>
      <c r="D77" s="18">
        <f t="shared" ref="D77:F77" si="35">D76+(D78*D76)</f>
        <v>32634.081103961533</v>
      </c>
      <c r="E77" s="18">
        <f t="shared" si="35"/>
        <v>39006.720563632756</v>
      </c>
      <c r="F77" s="18">
        <f t="shared" si="35"/>
        <v>33560.769479628951</v>
      </c>
      <c r="G77" s="10">
        <f>SUM(C77:F77)</f>
        <v>138337.71503739958</v>
      </c>
    </row>
    <row r="78" spans="1:7">
      <c r="A78" s="77"/>
      <c r="B78" s="7" t="s">
        <v>183</v>
      </c>
      <c r="C78" s="13">
        <f>(C75/C74)-1</f>
        <v>-2.3076923076922995E-2</v>
      </c>
      <c r="D78" s="13">
        <f>(D75/D74)-1</f>
        <v>-3.7878787878787956E-2</v>
      </c>
      <c r="E78" s="13">
        <f>(E75/E74)-1</f>
        <v>0.14999999999999991</v>
      </c>
      <c r="F78" s="13">
        <f>(F75/F74)-1</f>
        <v>-1.0558069381598867E-2</v>
      </c>
      <c r="G78" s="14">
        <f>(G77/G76)-1</f>
        <v>1.9621554915672634E-2</v>
      </c>
    </row>
    <row r="79" spans="1:7">
      <c r="A79" s="77"/>
      <c r="B79" s="17" t="s">
        <v>26</v>
      </c>
      <c r="C79" s="19">
        <f>$G79/4</f>
        <v>36578.366027778306</v>
      </c>
      <c r="D79" s="19">
        <f t="shared" ref="D79:F79" si="36">$G79/4</f>
        <v>36578.366027778306</v>
      </c>
      <c r="E79" s="19">
        <f t="shared" si="36"/>
        <v>36578.366027778306</v>
      </c>
      <c r="F79" s="19">
        <f t="shared" si="36"/>
        <v>36578.366027778306</v>
      </c>
      <c r="G79" s="20">
        <f>G71</f>
        <v>146313.46411111322</v>
      </c>
    </row>
    <row r="80" spans="1:7">
      <c r="A80" s="77"/>
      <c r="B80" s="7" t="s">
        <v>193</v>
      </c>
      <c r="C80" s="18">
        <f>C79+(C81*C79)</f>
        <v>35734.249888675731</v>
      </c>
      <c r="D80" s="18">
        <f t="shared" ref="D80:F80" si="37">D79+(D81*D79)</f>
        <v>35192.821860059426</v>
      </c>
      <c r="E80" s="18">
        <f t="shared" si="37"/>
        <v>42065.12093194505</v>
      </c>
      <c r="F80" s="18">
        <f t="shared" si="37"/>
        <v>36192.169101391504</v>
      </c>
      <c r="G80" s="10">
        <f>SUM(C80:F80)</f>
        <v>149184.3617820717</v>
      </c>
    </row>
    <row r="81" spans="1:7" ht="14" thickBot="1">
      <c r="A81" s="78"/>
      <c r="B81" s="12" t="s">
        <v>192</v>
      </c>
      <c r="C81" s="15">
        <f>IF(((C75/C74)-1)&gt;-Oversikt!$B$3,(C75/C74)-1,-Oversikt!$B$3)</f>
        <v>-2.3076923076922995E-2</v>
      </c>
      <c r="D81" s="15">
        <f>IF(((D75/D74)-1)&gt;-Oversikt!$B$3,(D75/D74)-1,-Oversikt!$B$3)</f>
        <v>-3.7878787878787956E-2</v>
      </c>
      <c r="E81" s="15">
        <f>IF(((E75/E74)-1)&gt;-Oversikt!$B$3,(E75/E74)-1,-Oversikt!$B$3)</f>
        <v>0.14999999999999991</v>
      </c>
      <c r="F81" s="15">
        <f>IF(((F75/F74)-1)&gt;-Oversikt!$B$3,(F75/F74)-1,-Oversikt!$B$3)</f>
        <v>-1.0558069381598867E-2</v>
      </c>
      <c r="G81" s="16">
        <f>(G80/G79)-1</f>
        <v>1.9621554915672412E-2</v>
      </c>
    </row>
    <row r="82" spans="1:7">
      <c r="A82" s="76" t="s">
        <v>82</v>
      </c>
      <c r="B82" s="5" t="s">
        <v>178</v>
      </c>
      <c r="C82" s="5" t="s">
        <v>258</v>
      </c>
      <c r="D82" s="5" t="s">
        <v>259</v>
      </c>
      <c r="E82" s="5" t="s">
        <v>260</v>
      </c>
      <c r="F82" s="5" t="s">
        <v>261</v>
      </c>
      <c r="G82" s="6"/>
    </row>
    <row r="83" spans="1:7">
      <c r="A83" s="77"/>
      <c r="B83" s="7" t="s">
        <v>179</v>
      </c>
      <c r="C83" s="7">
        <v>1.82</v>
      </c>
      <c r="D83" s="7">
        <v>2.19</v>
      </c>
      <c r="E83" s="7">
        <v>8.5</v>
      </c>
      <c r="F83" s="17">
        <v>16.600000000000001</v>
      </c>
      <c r="G83" s="8"/>
    </row>
    <row r="84" spans="1:7">
      <c r="A84" s="77"/>
      <c r="B84" s="7" t="s">
        <v>180</v>
      </c>
      <c r="C84" s="7">
        <v>1.43</v>
      </c>
      <c r="D84" s="7">
        <v>2</v>
      </c>
      <c r="E84" s="7">
        <v>8.94</v>
      </c>
      <c r="F84" s="17">
        <v>14.4</v>
      </c>
      <c r="G84" s="8"/>
    </row>
    <row r="85" spans="1:7">
      <c r="A85" s="77"/>
      <c r="B85" s="7" t="s">
        <v>181</v>
      </c>
      <c r="C85" s="18">
        <f>$G85/4</f>
        <v>34584.428759349896</v>
      </c>
      <c r="D85" s="18">
        <f t="shared" ref="D85:F85" si="38">$G85/4</f>
        <v>34584.428759349896</v>
      </c>
      <c r="E85" s="18">
        <f t="shared" si="38"/>
        <v>34584.428759349896</v>
      </c>
      <c r="F85" s="18">
        <f t="shared" si="38"/>
        <v>34584.428759349896</v>
      </c>
      <c r="G85" s="10">
        <f>G77</f>
        <v>138337.71503739958</v>
      </c>
    </row>
    <row r="86" spans="1:7">
      <c r="A86" s="77"/>
      <c r="B86" s="7" t="s">
        <v>182</v>
      </c>
      <c r="C86" s="18">
        <f>C85+(C87*C85)</f>
        <v>27173.479739489201</v>
      </c>
      <c r="D86" s="18">
        <f t="shared" ref="D86:F86" si="39">D85+(D87*D85)</f>
        <v>31583.953204885751</v>
      </c>
      <c r="E86" s="18">
        <f t="shared" si="39"/>
        <v>36374.68154218683</v>
      </c>
      <c r="F86" s="18">
        <f t="shared" si="39"/>
        <v>30000.950249074605</v>
      </c>
      <c r="G86" s="10">
        <f>SUM(C86:F86)</f>
        <v>125133.06473563639</v>
      </c>
    </row>
    <row r="87" spans="1:7">
      <c r="A87" s="77"/>
      <c r="B87" s="7" t="s">
        <v>183</v>
      </c>
      <c r="C87" s="13">
        <f>(C84/C83)-1</f>
        <v>-0.2142857142857143</v>
      </c>
      <c r="D87" s="13">
        <f>(D84/D83)-1</f>
        <v>-8.6757990867579848E-2</v>
      </c>
      <c r="E87" s="13">
        <f>(E84/E83)-1</f>
        <v>5.1764705882352935E-2</v>
      </c>
      <c r="F87" s="13">
        <f>(F84/F83)-1</f>
        <v>-0.1325301204819278</v>
      </c>
      <c r="G87" s="14">
        <f>(G86/G85)-1</f>
        <v>-9.5452279938217255E-2</v>
      </c>
    </row>
    <row r="88" spans="1:7">
      <c r="A88" s="77"/>
      <c r="B88" s="17" t="s">
        <v>26</v>
      </c>
      <c r="C88" s="19">
        <f>$G88/4</f>
        <v>37296.090445517926</v>
      </c>
      <c r="D88" s="19">
        <f t="shared" ref="D88:F88" si="40">$G88/4</f>
        <v>37296.090445517926</v>
      </c>
      <c r="E88" s="19">
        <f t="shared" si="40"/>
        <v>37296.090445517926</v>
      </c>
      <c r="F88" s="19">
        <f t="shared" si="40"/>
        <v>37296.090445517926</v>
      </c>
      <c r="G88" s="20">
        <f>G80</f>
        <v>149184.3617820717</v>
      </c>
    </row>
    <row r="89" spans="1:7">
      <c r="A89" s="77"/>
      <c r="B89" s="7" t="s">
        <v>193</v>
      </c>
      <c r="C89" s="18">
        <f>C88+(C90*C88)</f>
        <v>33566.481400966135</v>
      </c>
      <c r="D89" s="18">
        <f t="shared" ref="D89:F89" si="41">D88+(D90*D88)</f>
        <v>34060.356571249249</v>
      </c>
      <c r="E89" s="18">
        <f t="shared" si="41"/>
        <v>39226.711597991794</v>
      </c>
      <c r="F89" s="18">
        <f t="shared" si="41"/>
        <v>33566.481400966135</v>
      </c>
      <c r="G89" s="10">
        <f>SUM(C89:F89)</f>
        <v>140420.03097117331</v>
      </c>
    </row>
    <row r="90" spans="1:7" ht="14" thickBot="1">
      <c r="A90" s="78"/>
      <c r="B90" s="12" t="s">
        <v>192</v>
      </c>
      <c r="C90" s="15">
        <f>IF(((C84/C83)-1)&gt;-Oversikt!$B$3,(C84/C83)-1,-Oversikt!$B$3)</f>
        <v>-0.1</v>
      </c>
      <c r="D90" s="15">
        <f>IF(((D84/D83)-1)&gt;-Oversikt!$B$3,(D84/D83)-1,-Oversikt!$B$3)</f>
        <v>-8.6757990867579848E-2</v>
      </c>
      <c r="E90" s="15">
        <f>IF(((E84/E83)-1)&gt;-Oversikt!$B$3,(E84/E83)-1,-Oversikt!$B$3)</f>
        <v>5.1764705882352935E-2</v>
      </c>
      <c r="F90" s="15">
        <f>IF(((F84/F83)-1)&gt;-Oversikt!$B$3,(F84/F83)-1,-Oversikt!$B$3)</f>
        <v>-0.1</v>
      </c>
      <c r="G90" s="16">
        <f>(G89/G88)-1</f>
        <v>-5.874832124630669E-2</v>
      </c>
    </row>
  </sheetData>
  <sheetCalcPr fullCalcOnLoad="1"/>
  <mergeCells count="10">
    <mergeCell ref="A2:A9"/>
    <mergeCell ref="A10:A18"/>
    <mergeCell ref="A19:A27"/>
    <mergeCell ref="A28:A36"/>
    <mergeCell ref="A37:A45"/>
    <mergeCell ref="A82:A90"/>
    <mergeCell ref="A73:A81"/>
    <mergeCell ref="A64:A72"/>
    <mergeCell ref="A55:A63"/>
    <mergeCell ref="A46:A54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101"/>
  <sheetViews>
    <sheetView topLeftCell="A65" workbookViewId="0">
      <selection activeCell="F106" sqref="F106"/>
    </sheetView>
  </sheetViews>
  <sheetFormatPr baseColWidth="10" defaultRowHeight="13"/>
  <cols>
    <col min="1" max="1" width="17.140625" customWidth="1"/>
    <col min="2" max="2" width="6.85546875" customWidth="1"/>
  </cols>
  <sheetData>
    <row r="1" spans="1:4" ht="14" thickBot="1">
      <c r="A1" t="s">
        <v>185</v>
      </c>
    </row>
    <row r="2" spans="1:4">
      <c r="A2" s="37" t="s">
        <v>71</v>
      </c>
      <c r="B2" s="49" t="s">
        <v>73</v>
      </c>
      <c r="C2" s="51" t="s">
        <v>70</v>
      </c>
      <c r="D2" s="50" t="s">
        <v>72</v>
      </c>
    </row>
    <row r="3" spans="1:4">
      <c r="A3" s="21" t="s">
        <v>74</v>
      </c>
      <c r="B3" s="45" t="s">
        <v>75</v>
      </c>
      <c r="C3" s="52">
        <v>0.81130000000000002</v>
      </c>
      <c r="D3" s="57">
        <v>-0.15859999999999999</v>
      </c>
    </row>
    <row r="4" spans="1:4">
      <c r="A4" s="21" t="s">
        <v>76</v>
      </c>
      <c r="B4" s="45" t="s">
        <v>77</v>
      </c>
      <c r="C4" s="52">
        <v>8.9099999999999999E-2</v>
      </c>
      <c r="D4" s="55">
        <v>0</v>
      </c>
    </row>
    <row r="5" spans="1:4">
      <c r="A5" s="21" t="s">
        <v>78</v>
      </c>
      <c r="B5" s="45" t="s">
        <v>79</v>
      </c>
      <c r="C5" s="52">
        <v>8.5300000000000001E-2</v>
      </c>
      <c r="D5" s="57">
        <v>-6.7900000000000002E-2</v>
      </c>
    </row>
    <row r="6" spans="1:4">
      <c r="A6" s="47" t="s">
        <v>80</v>
      </c>
      <c r="B6" s="48" t="s">
        <v>81</v>
      </c>
      <c r="C6" s="53">
        <v>8.7800000000000003E-2</v>
      </c>
      <c r="D6" s="56">
        <v>1.24E-2</v>
      </c>
    </row>
    <row r="7" spans="1:4">
      <c r="A7" s="22" t="s">
        <v>262</v>
      </c>
      <c r="B7" s="46" t="s">
        <v>263</v>
      </c>
      <c r="C7" s="54">
        <v>-0.55840000000000001</v>
      </c>
      <c r="D7" s="58">
        <v>-0.1176</v>
      </c>
    </row>
    <row r="8" spans="1:4">
      <c r="A8" s="22" t="s">
        <v>116</v>
      </c>
      <c r="B8" s="46" t="s">
        <v>117</v>
      </c>
      <c r="C8" s="54">
        <v>-0.15759999999999999</v>
      </c>
      <c r="D8" s="58">
        <v>-0.13289999999999999</v>
      </c>
    </row>
    <row r="9" spans="1:4">
      <c r="A9" s="22" t="s">
        <v>118</v>
      </c>
      <c r="B9" s="46" t="s">
        <v>119</v>
      </c>
      <c r="C9" s="54">
        <v>-0.15060000000000001</v>
      </c>
      <c r="D9" s="58">
        <v>-7.3400000000000007E-2</v>
      </c>
    </row>
    <row r="10" spans="1:4" ht="14" thickBot="1">
      <c r="A10" s="22" t="s">
        <v>120</v>
      </c>
      <c r="B10" s="46" t="s">
        <v>121</v>
      </c>
      <c r="C10" s="54">
        <v>-0.1399</v>
      </c>
      <c r="D10" s="59">
        <v>-0.25369999999999998</v>
      </c>
    </row>
    <row r="11" spans="1:4">
      <c r="A11" s="44"/>
      <c r="B11" s="17"/>
      <c r="C11" s="60"/>
      <c r="D11" s="61"/>
    </row>
    <row r="12" spans="1:4" ht="14" thickBot="1">
      <c r="A12" s="44" t="s">
        <v>32</v>
      </c>
    </row>
    <row r="13" spans="1:4">
      <c r="A13" s="37" t="s">
        <v>71</v>
      </c>
      <c r="B13" s="49" t="s">
        <v>73</v>
      </c>
      <c r="C13" s="51" t="s">
        <v>70</v>
      </c>
      <c r="D13" s="50" t="s">
        <v>72</v>
      </c>
    </row>
    <row r="14" spans="1:4">
      <c r="A14" s="21" t="s">
        <v>122</v>
      </c>
      <c r="B14" s="45" t="s">
        <v>123</v>
      </c>
      <c r="C14" s="52">
        <v>0.11899999999999999</v>
      </c>
      <c r="D14" s="57">
        <v>-1.2800000000000001E-2</v>
      </c>
    </row>
    <row r="15" spans="1:4">
      <c r="A15" s="21" t="s">
        <v>124</v>
      </c>
      <c r="B15" s="45" t="s">
        <v>125</v>
      </c>
      <c r="C15" s="52">
        <v>5.3999999999999999E-2</v>
      </c>
      <c r="D15" s="62">
        <v>-4.1700000000000001E-2</v>
      </c>
    </row>
    <row r="16" spans="1:4">
      <c r="A16" s="21" t="s">
        <v>126</v>
      </c>
      <c r="B16" s="45" t="s">
        <v>127</v>
      </c>
      <c r="C16" s="52">
        <v>4.4900000000000002E-2</v>
      </c>
      <c r="D16" s="64">
        <v>1.43E-2</v>
      </c>
    </row>
    <row r="17" spans="1:4">
      <c r="A17" s="47" t="s">
        <v>128</v>
      </c>
      <c r="B17" s="48" t="s">
        <v>129</v>
      </c>
      <c r="C17" s="53">
        <v>4.1700000000000001E-2</v>
      </c>
      <c r="D17" s="63">
        <v>-0.04</v>
      </c>
    </row>
    <row r="18" spans="1:4">
      <c r="A18" s="22" t="s">
        <v>130</v>
      </c>
      <c r="B18" s="46" t="s">
        <v>131</v>
      </c>
      <c r="C18" s="54">
        <v>-0.38500000000000001</v>
      </c>
      <c r="D18" s="58">
        <v>-1.7899999999999999E-2</v>
      </c>
    </row>
    <row r="19" spans="1:4">
      <c r="A19" s="22" t="s">
        <v>134</v>
      </c>
      <c r="B19" s="46" t="s">
        <v>132</v>
      </c>
      <c r="C19" s="54">
        <v>-0.27700000000000002</v>
      </c>
      <c r="D19" s="58">
        <v>-2.9399999999999999E-2</v>
      </c>
    </row>
    <row r="20" spans="1:4">
      <c r="A20" s="22" t="s">
        <v>135</v>
      </c>
      <c r="B20" s="46" t="s">
        <v>133</v>
      </c>
      <c r="C20" s="54">
        <v>-0.25869999999999999</v>
      </c>
      <c r="D20" s="65">
        <v>9.4200000000000006E-2</v>
      </c>
    </row>
    <row r="21" spans="1:4" ht="14" thickBot="1">
      <c r="A21" s="22" t="s">
        <v>120</v>
      </c>
      <c r="B21" s="46" t="s">
        <v>121</v>
      </c>
      <c r="C21" s="54">
        <v>-0.25369999999999998</v>
      </c>
      <c r="D21" s="66">
        <v>0.24</v>
      </c>
    </row>
    <row r="23" spans="1:4" ht="14" thickBot="1">
      <c r="A23" s="44" t="s">
        <v>136</v>
      </c>
    </row>
    <row r="24" spans="1:4">
      <c r="A24" s="37" t="s">
        <v>71</v>
      </c>
      <c r="B24" s="49" t="s">
        <v>73</v>
      </c>
      <c r="C24" s="51" t="s">
        <v>70</v>
      </c>
      <c r="D24" s="50" t="s">
        <v>72</v>
      </c>
    </row>
    <row r="25" spans="1:4">
      <c r="A25" s="21" t="s">
        <v>137</v>
      </c>
      <c r="B25" s="45" t="s">
        <v>81</v>
      </c>
      <c r="C25" s="52">
        <v>0.34360000000000002</v>
      </c>
      <c r="D25" s="57">
        <v>-8.2199999999999995E-2</v>
      </c>
    </row>
    <row r="26" spans="1:4">
      <c r="A26" s="21" t="s">
        <v>98</v>
      </c>
      <c r="B26" s="45" t="s">
        <v>99</v>
      </c>
      <c r="C26" s="52">
        <v>0.26419999999999999</v>
      </c>
      <c r="D26" s="62">
        <v>-8.9599999999999999E-2</v>
      </c>
    </row>
    <row r="27" spans="1:4">
      <c r="A27" s="21" t="s">
        <v>120</v>
      </c>
      <c r="B27" s="45" t="s">
        <v>100</v>
      </c>
      <c r="C27" s="52">
        <v>0.24</v>
      </c>
      <c r="D27" s="62">
        <v>-6.4500000000000002E-2</v>
      </c>
    </row>
    <row r="28" spans="1:4">
      <c r="A28" s="47" t="s">
        <v>102</v>
      </c>
      <c r="B28" s="48" t="s">
        <v>101</v>
      </c>
      <c r="C28" s="53">
        <v>0.223</v>
      </c>
      <c r="D28" s="63">
        <v>-0.1176</v>
      </c>
    </row>
    <row r="29" spans="1:4">
      <c r="A29" s="22" t="s">
        <v>106</v>
      </c>
      <c r="B29" s="46" t="s">
        <v>103</v>
      </c>
      <c r="C29" s="54">
        <v>-0.61750000000000005</v>
      </c>
      <c r="D29" s="65">
        <v>0.33329999999999999</v>
      </c>
    </row>
    <row r="30" spans="1:4">
      <c r="A30" s="22" t="s">
        <v>107</v>
      </c>
      <c r="B30" s="46" t="s">
        <v>104</v>
      </c>
      <c r="C30" s="54">
        <v>-7.0300000000000001E-2</v>
      </c>
      <c r="D30" s="65">
        <v>0.12790000000000001</v>
      </c>
    </row>
    <row r="31" spans="1:4">
      <c r="A31" s="22" t="s">
        <v>108</v>
      </c>
      <c r="B31" s="46" t="s">
        <v>105</v>
      </c>
      <c r="C31" s="54">
        <v>-4.1700000000000001E-2</v>
      </c>
      <c r="D31" s="65">
        <v>0.10100000000000001</v>
      </c>
    </row>
    <row r="32" spans="1:4" ht="14" thickBot="1">
      <c r="A32" s="22" t="s">
        <v>134</v>
      </c>
      <c r="B32" s="46" t="s">
        <v>196</v>
      </c>
      <c r="C32" s="54">
        <v>-2.9399999999999999E-2</v>
      </c>
      <c r="D32" s="59">
        <v>-3.0300000000000001E-2</v>
      </c>
    </row>
    <row r="34" spans="1:4" ht="14" thickBot="1">
      <c r="A34" s="44" t="s">
        <v>86</v>
      </c>
    </row>
    <row r="35" spans="1:4">
      <c r="A35" s="37" t="s">
        <v>71</v>
      </c>
      <c r="B35" s="49" t="s">
        <v>73</v>
      </c>
      <c r="C35" s="51" t="s">
        <v>70</v>
      </c>
      <c r="D35" s="50" t="s">
        <v>72</v>
      </c>
    </row>
    <row r="36" spans="1:4">
      <c r="A36" s="21" t="s">
        <v>95</v>
      </c>
      <c r="B36" s="45" t="s">
        <v>96</v>
      </c>
      <c r="C36" s="52">
        <v>0.33329999999999999</v>
      </c>
      <c r="D36" s="64">
        <v>0</v>
      </c>
    </row>
    <row r="37" spans="1:4">
      <c r="A37" s="21" t="s">
        <v>97</v>
      </c>
      <c r="B37" s="45" t="s">
        <v>225</v>
      </c>
      <c r="C37" s="52">
        <v>0.1646</v>
      </c>
      <c r="D37" s="62">
        <v>-3.3000000000000002E-2</v>
      </c>
    </row>
    <row r="38" spans="1:4">
      <c r="A38" s="21" t="s">
        <v>226</v>
      </c>
      <c r="B38" s="45" t="s">
        <v>227</v>
      </c>
      <c r="C38" s="52">
        <v>0.1051</v>
      </c>
      <c r="D38" s="62">
        <v>-1.84E-2</v>
      </c>
    </row>
    <row r="39" spans="1:4">
      <c r="A39" s="47" t="s">
        <v>228</v>
      </c>
      <c r="B39" s="48" t="s">
        <v>229</v>
      </c>
      <c r="C39" s="53">
        <v>0.10100000000000001</v>
      </c>
      <c r="D39" s="69">
        <v>2.3400000000000001E-2</v>
      </c>
    </row>
    <row r="40" spans="1:4">
      <c r="A40" s="22" t="s">
        <v>87</v>
      </c>
      <c r="B40" s="46" t="s">
        <v>88</v>
      </c>
      <c r="C40" s="54">
        <v>-0.16669999999999999</v>
      </c>
      <c r="D40" s="65">
        <v>0</v>
      </c>
    </row>
    <row r="41" spans="1:4">
      <c r="A41" s="22" t="s">
        <v>89</v>
      </c>
      <c r="B41" s="46" t="s">
        <v>90</v>
      </c>
      <c r="C41" s="54">
        <v>-0.1176</v>
      </c>
      <c r="D41" s="65">
        <v>0.1333</v>
      </c>
    </row>
    <row r="42" spans="1:4">
      <c r="A42" s="22" t="s">
        <v>91</v>
      </c>
      <c r="B42" s="46" t="s">
        <v>92</v>
      </c>
      <c r="C42" s="54">
        <v>-9.8699999999999996E-2</v>
      </c>
      <c r="D42" s="65">
        <v>0.1542</v>
      </c>
    </row>
    <row r="43" spans="1:4" ht="14" thickBot="1">
      <c r="A43" s="22" t="s">
        <v>93</v>
      </c>
      <c r="B43" s="46" t="s">
        <v>94</v>
      </c>
      <c r="C43" s="54">
        <v>-9.5600000000000004E-2</v>
      </c>
      <c r="D43" s="66">
        <v>7.5499999999999998E-2</v>
      </c>
    </row>
    <row r="45" spans="1:4" ht="14" thickBot="1">
      <c r="A45" s="44" t="s">
        <v>200</v>
      </c>
    </row>
    <row r="46" spans="1:4">
      <c r="A46" s="37" t="s">
        <v>71</v>
      </c>
      <c r="B46" s="49" t="s">
        <v>73</v>
      </c>
      <c r="C46" s="51" t="s">
        <v>70</v>
      </c>
      <c r="D46" s="50" t="s">
        <v>72</v>
      </c>
    </row>
    <row r="47" spans="1:4">
      <c r="A47" s="21" t="s">
        <v>209</v>
      </c>
      <c r="B47" s="45" t="s">
        <v>8</v>
      </c>
      <c r="C47" s="52">
        <v>0.30830000000000002</v>
      </c>
      <c r="D47" s="62">
        <v>-4.4600000000000001E-2</v>
      </c>
    </row>
    <row r="48" spans="1:4">
      <c r="A48" s="21" t="s">
        <v>9</v>
      </c>
      <c r="B48" s="45" t="s">
        <v>10</v>
      </c>
      <c r="C48" s="52">
        <v>0.16500000000000001</v>
      </c>
      <c r="D48" s="62">
        <v>-2.5000000000000001E-2</v>
      </c>
    </row>
    <row r="49" spans="1:4">
      <c r="A49" s="21" t="s">
        <v>11</v>
      </c>
      <c r="B49" s="45" t="s">
        <v>12</v>
      </c>
      <c r="C49" s="52">
        <v>0.15579999999999999</v>
      </c>
      <c r="D49" s="62">
        <v>-7.2900000000000006E-2</v>
      </c>
    </row>
    <row r="50" spans="1:4">
      <c r="A50" s="47" t="s">
        <v>13</v>
      </c>
      <c r="B50" s="48" t="s">
        <v>14</v>
      </c>
      <c r="C50" s="53">
        <v>0.14940000000000001</v>
      </c>
      <c r="D50" s="69">
        <v>2.3400000000000001E-2</v>
      </c>
    </row>
    <row r="51" spans="1:4">
      <c r="A51" s="22" t="s">
        <v>201</v>
      </c>
      <c r="B51" s="46" t="s">
        <v>202</v>
      </c>
      <c r="C51" s="54">
        <v>-0.10340000000000001</v>
      </c>
      <c r="D51" s="65">
        <v>0.15379999999999999</v>
      </c>
    </row>
    <row r="52" spans="1:4">
      <c r="A52" s="22" t="s">
        <v>203</v>
      </c>
      <c r="B52" s="46" t="s">
        <v>204</v>
      </c>
      <c r="C52" s="54">
        <v>-8.1500000000000003E-2</v>
      </c>
      <c r="D52" s="65">
        <v>0.1089</v>
      </c>
    </row>
    <row r="53" spans="1:4">
      <c r="A53" s="22" t="s">
        <v>205</v>
      </c>
      <c r="B53" s="46" t="s">
        <v>206</v>
      </c>
      <c r="C53" s="54">
        <v>-7.3200000000000001E-2</v>
      </c>
      <c r="D53" s="58">
        <v>-0.13159999999999999</v>
      </c>
    </row>
    <row r="54" spans="1:4" ht="14" thickBot="1">
      <c r="A54" s="22" t="s">
        <v>207</v>
      </c>
      <c r="B54" s="46" t="s">
        <v>208</v>
      </c>
      <c r="C54" s="54">
        <v>-5.4100000000000002E-2</v>
      </c>
      <c r="D54" s="66">
        <v>0.1429</v>
      </c>
    </row>
    <row r="56" spans="1:4" ht="14" thickBot="1">
      <c r="A56" s="44" t="s">
        <v>153</v>
      </c>
    </row>
    <row r="57" spans="1:4">
      <c r="A57" s="37" t="s">
        <v>71</v>
      </c>
      <c r="B57" s="49" t="s">
        <v>73</v>
      </c>
      <c r="C57" s="51" t="s">
        <v>70</v>
      </c>
      <c r="D57" s="50" t="s">
        <v>72</v>
      </c>
    </row>
    <row r="58" spans="1:4">
      <c r="A58" s="21" t="s">
        <v>164</v>
      </c>
      <c r="B58" s="45" t="s">
        <v>165</v>
      </c>
      <c r="C58" s="52">
        <v>0.23180000000000001</v>
      </c>
      <c r="D58" s="62">
        <v>-7.7499999999999999E-2</v>
      </c>
    </row>
    <row r="59" spans="1:4">
      <c r="A59" s="21" t="s">
        <v>231</v>
      </c>
      <c r="B59" s="45" t="s">
        <v>166</v>
      </c>
      <c r="C59" s="52">
        <v>0.17019999999999999</v>
      </c>
      <c r="D59" s="62">
        <v>-4.2000000000000003E-2</v>
      </c>
    </row>
    <row r="60" spans="1:4">
      <c r="A60" s="21" t="s">
        <v>232</v>
      </c>
      <c r="B60" s="45" t="s">
        <v>233</v>
      </c>
      <c r="C60" s="52">
        <v>0.15379999999999999</v>
      </c>
      <c r="D60" s="62">
        <v>-2.6700000000000002E-2</v>
      </c>
    </row>
    <row r="61" spans="1:4">
      <c r="A61" s="47" t="s">
        <v>234</v>
      </c>
      <c r="B61" s="48" t="s">
        <v>235</v>
      </c>
      <c r="C61" s="53">
        <v>0.1429</v>
      </c>
      <c r="D61" s="69">
        <v>7.4999999999999997E-2</v>
      </c>
    </row>
    <row r="62" spans="1:4">
      <c r="A62" s="22" t="s">
        <v>154</v>
      </c>
      <c r="B62" s="46" t="s">
        <v>155</v>
      </c>
      <c r="C62" s="54">
        <v>-0.13159999999999999</v>
      </c>
      <c r="D62" s="65">
        <v>2.7300000000000001E-2</v>
      </c>
    </row>
    <row r="63" spans="1:4">
      <c r="A63" s="22" t="s">
        <v>33</v>
      </c>
      <c r="B63" s="46" t="s">
        <v>34</v>
      </c>
      <c r="C63" s="54">
        <v>-0.12089999999999999</v>
      </c>
      <c r="D63" s="65">
        <v>0.1118</v>
      </c>
    </row>
    <row r="64" spans="1:4">
      <c r="A64" s="22" t="s">
        <v>35</v>
      </c>
      <c r="B64" s="46" t="s">
        <v>36</v>
      </c>
      <c r="C64" s="54">
        <v>-8.5300000000000001E-2</v>
      </c>
      <c r="D64" s="58">
        <v>-6.4999999999999997E-3</v>
      </c>
    </row>
    <row r="65" spans="1:5" ht="14" thickBot="1">
      <c r="A65" s="22" t="s">
        <v>162</v>
      </c>
      <c r="B65" s="46" t="s">
        <v>163</v>
      </c>
      <c r="C65" s="54">
        <v>-7.8100000000000003E-2</v>
      </c>
      <c r="D65" s="66">
        <v>0</v>
      </c>
    </row>
    <row r="67" spans="1:5" ht="14" thickBot="1">
      <c r="A67" s="44" t="s">
        <v>37</v>
      </c>
    </row>
    <row r="68" spans="1:5">
      <c r="A68" s="37" t="s">
        <v>71</v>
      </c>
      <c r="B68" s="49" t="s">
        <v>73</v>
      </c>
      <c r="C68" s="51" t="s">
        <v>70</v>
      </c>
      <c r="D68" s="50" t="s">
        <v>72</v>
      </c>
    </row>
    <row r="69" spans="1:5" ht="14" customHeight="1">
      <c r="A69" s="21" t="s">
        <v>46</v>
      </c>
      <c r="B69" s="45" t="s">
        <v>47</v>
      </c>
      <c r="C69" s="52">
        <v>0.13819999999999999</v>
      </c>
      <c r="D69" s="62">
        <v>-9.8299999999999998E-2</v>
      </c>
    </row>
    <row r="70" spans="1:5">
      <c r="A70" s="21" t="s">
        <v>219</v>
      </c>
      <c r="B70" s="45" t="s">
        <v>220</v>
      </c>
      <c r="C70" s="52">
        <v>0.13550000000000001</v>
      </c>
      <c r="D70" s="62">
        <v>-6.2399999999999997E-2</v>
      </c>
    </row>
    <row r="71" spans="1:5">
      <c r="A71" s="21" t="s">
        <v>221</v>
      </c>
      <c r="B71" s="45" t="s">
        <v>222</v>
      </c>
      <c r="C71" s="52">
        <v>0.13389999999999999</v>
      </c>
      <c r="D71" s="62">
        <v>-5.9900000000000002E-2</v>
      </c>
    </row>
    <row r="72" spans="1:5">
      <c r="A72" s="47" t="s">
        <v>223</v>
      </c>
      <c r="B72" s="48" t="s">
        <v>224</v>
      </c>
      <c r="C72" s="53">
        <v>0.11210000000000001</v>
      </c>
      <c r="D72" s="63">
        <v>-7.7100000000000002E-2</v>
      </c>
    </row>
    <row r="73" spans="1:5">
      <c r="A73" s="22" t="s">
        <v>38</v>
      </c>
      <c r="B73" s="46" t="s">
        <v>39</v>
      </c>
      <c r="C73" s="54">
        <v>-0.40910000000000002</v>
      </c>
      <c r="D73" s="65">
        <v>0</v>
      </c>
    </row>
    <row r="74" spans="1:5">
      <c r="A74" s="22" t="s">
        <v>40</v>
      </c>
      <c r="B74" s="46" t="s">
        <v>41</v>
      </c>
      <c r="C74" s="54">
        <v>-0.33200000000000002</v>
      </c>
      <c r="D74" s="65">
        <v>0.53990000000000005</v>
      </c>
    </row>
    <row r="75" spans="1:5">
      <c r="A75" s="22" t="s">
        <v>42</v>
      </c>
      <c r="B75" s="46" t="s">
        <v>43</v>
      </c>
      <c r="C75" s="54">
        <v>-9.8199999999999996E-2</v>
      </c>
      <c r="D75" s="58">
        <v>-5.6500000000000002E-2</v>
      </c>
    </row>
    <row r="76" spans="1:5" ht="14" thickBot="1">
      <c r="A76" s="22" t="s">
        <v>44</v>
      </c>
      <c r="B76" s="46" t="s">
        <v>45</v>
      </c>
      <c r="C76" s="54">
        <v>-7.4800000000000005E-2</v>
      </c>
      <c r="D76" s="59">
        <v>-5.5599999999999997E-2</v>
      </c>
    </row>
    <row r="78" spans="1:5" ht="14" thickBot="1">
      <c r="A78" s="44" t="s">
        <v>147</v>
      </c>
    </row>
    <row r="79" spans="1:5">
      <c r="A79" s="37" t="s">
        <v>71</v>
      </c>
      <c r="B79" s="49" t="s">
        <v>73</v>
      </c>
      <c r="C79" s="51" t="s">
        <v>70</v>
      </c>
      <c r="D79" s="50" t="s">
        <v>72</v>
      </c>
      <c r="E79" s="70"/>
    </row>
    <row r="80" spans="1:5">
      <c r="A80" s="21" t="s">
        <v>0</v>
      </c>
      <c r="B80" s="45" t="s">
        <v>1</v>
      </c>
      <c r="C80" s="52">
        <v>0.53990000000000005</v>
      </c>
      <c r="D80" s="62">
        <v>-1.9900000000000001E-2</v>
      </c>
    </row>
    <row r="81" spans="1:5">
      <c r="A81" s="21" t="s">
        <v>2</v>
      </c>
      <c r="B81" s="45" t="s">
        <v>3</v>
      </c>
      <c r="C81" s="52">
        <v>0.15379999999999999</v>
      </c>
      <c r="D81" s="64">
        <v>9.1999999999999998E-3</v>
      </c>
    </row>
    <row r="82" spans="1:5">
      <c r="A82" s="21" t="s">
        <v>4</v>
      </c>
      <c r="B82" s="45" t="s">
        <v>5</v>
      </c>
      <c r="C82" s="52">
        <v>0.14749999999999999</v>
      </c>
      <c r="D82" s="62">
        <v>-2.5999999999999999E-3</v>
      </c>
    </row>
    <row r="83" spans="1:5">
      <c r="A83" s="47" t="s">
        <v>6</v>
      </c>
      <c r="B83" s="48" t="s">
        <v>7</v>
      </c>
      <c r="C83" s="53">
        <v>0.1009</v>
      </c>
      <c r="D83" s="69">
        <v>2.7900000000000001E-2</v>
      </c>
    </row>
    <row r="84" spans="1:5">
      <c r="A84" s="22" t="s">
        <v>167</v>
      </c>
      <c r="B84" s="46" t="s">
        <v>168</v>
      </c>
      <c r="C84" s="54">
        <v>-0.32169999999999999</v>
      </c>
      <c r="D84" s="58">
        <v>-2.3E-2</v>
      </c>
    </row>
    <row r="85" spans="1:5">
      <c r="A85" s="22" t="s">
        <v>169</v>
      </c>
      <c r="B85" s="46" t="s">
        <v>170</v>
      </c>
      <c r="C85" s="54">
        <v>-0.15920000000000001</v>
      </c>
      <c r="D85" s="58">
        <v>-3.7900000000000003E-2</v>
      </c>
    </row>
    <row r="86" spans="1:5">
      <c r="A86" s="22" t="s">
        <v>171</v>
      </c>
      <c r="B86" s="46" t="s">
        <v>172</v>
      </c>
      <c r="C86" s="54">
        <v>-0.14380000000000001</v>
      </c>
      <c r="D86" s="65">
        <v>0.15</v>
      </c>
    </row>
    <row r="87" spans="1:5" ht="14" thickBot="1">
      <c r="A87" s="22" t="s">
        <v>173</v>
      </c>
      <c r="B87" s="46" t="s">
        <v>174</v>
      </c>
      <c r="C87" s="54">
        <v>-0.1401</v>
      </c>
      <c r="D87" s="59">
        <v>-1.06E-2</v>
      </c>
    </row>
    <row r="89" spans="1:5" ht="14" thickBot="1">
      <c r="A89" s="44" t="s">
        <v>48</v>
      </c>
    </row>
    <row r="90" spans="1:5">
      <c r="A90" s="37" t="s">
        <v>71</v>
      </c>
      <c r="B90" s="49" t="s">
        <v>73</v>
      </c>
      <c r="C90" s="51" t="s">
        <v>70</v>
      </c>
      <c r="D90" s="50" t="s">
        <v>61</v>
      </c>
      <c r="E90" s="70"/>
    </row>
    <row r="91" spans="1:5">
      <c r="A91" s="21" t="s">
        <v>57</v>
      </c>
      <c r="B91" s="45" t="s">
        <v>58</v>
      </c>
      <c r="C91" s="52">
        <v>0.18720000000000001</v>
      </c>
      <c r="D91" s="82">
        <v>1.54E-2</v>
      </c>
    </row>
    <row r="92" spans="1:5">
      <c r="A92" s="21" t="s">
        <v>59</v>
      </c>
      <c r="B92" s="45" t="s">
        <v>60</v>
      </c>
      <c r="C92" s="52">
        <v>0.15</v>
      </c>
      <c r="D92" s="83">
        <v>-1.3899999999999999E-2</v>
      </c>
    </row>
    <row r="93" spans="1:5">
      <c r="A93" s="21" t="s">
        <v>62</v>
      </c>
      <c r="B93" s="45" t="s">
        <v>63</v>
      </c>
      <c r="C93" s="52">
        <v>0.1343</v>
      </c>
      <c r="D93" s="83">
        <v>-8.8800000000000004E-2</v>
      </c>
    </row>
    <row r="94" spans="1:5">
      <c r="A94" s="47" t="s">
        <v>64</v>
      </c>
      <c r="B94" s="48" t="s">
        <v>65</v>
      </c>
      <c r="C94" s="53">
        <v>7.51E-2</v>
      </c>
      <c r="D94" s="84">
        <v>-4.41E-2</v>
      </c>
    </row>
    <row r="95" spans="1:5">
      <c r="A95" s="22" t="s">
        <v>49</v>
      </c>
      <c r="B95" s="46" t="s">
        <v>50</v>
      </c>
      <c r="C95" s="54">
        <v>-0.22220000000000001</v>
      </c>
      <c r="D95" s="86">
        <v>-0.21429999999999999</v>
      </c>
    </row>
    <row r="96" spans="1:5">
      <c r="A96" s="22" t="s">
        <v>51</v>
      </c>
      <c r="B96" s="46" t="s">
        <v>52</v>
      </c>
      <c r="C96" s="54">
        <v>-0.15770000000000001</v>
      </c>
      <c r="D96" s="86">
        <v>-8.6800000000000002E-2</v>
      </c>
    </row>
    <row r="97" spans="1:6">
      <c r="A97" s="22" t="s">
        <v>53</v>
      </c>
      <c r="B97" s="46" t="s">
        <v>54</v>
      </c>
      <c r="C97" s="54">
        <v>-0.1118</v>
      </c>
      <c r="D97" s="85">
        <v>5.1799999999999999E-2</v>
      </c>
    </row>
    <row r="98" spans="1:6" ht="14" thickBot="1">
      <c r="A98" s="22" t="s">
        <v>55</v>
      </c>
      <c r="B98" s="46" t="s">
        <v>56</v>
      </c>
      <c r="C98" s="54">
        <v>-0.1027</v>
      </c>
      <c r="D98" s="87">
        <v>-0.13250000000000001</v>
      </c>
    </row>
    <row r="101" spans="1:6">
      <c r="C101" s="81"/>
      <c r="D101" s="81"/>
      <c r="E101" s="81"/>
      <c r="F101" s="81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Oversikt</vt:lpstr>
      <vt:lpstr>Vinner</vt:lpstr>
      <vt:lpstr>Taper</vt:lpstr>
      <vt:lpstr>Porteføljer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2010-06-29T16:24:25Z</dcterms:created>
  <dcterms:modified xsi:type="dcterms:W3CDTF">2010-08-29T18:51:10Z</dcterms:modified>
</cp:coreProperties>
</file>